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ducation" sheetId="1" r:id="rId4"/>
    <sheet state="visible" name="Sheet2" sheetId="2" r:id="rId5"/>
    <sheet state="visible" name="Old" sheetId="3" r:id="rId6"/>
    <sheet state="hidden" name="NVScriptsProperties" sheetId="4" r:id="rId7"/>
    <sheet state="hidden" name="DO NOT DELETE - AutoCrat Job Se" sheetId="5" r:id="rId8"/>
  </sheets>
  <definedNames/>
  <calcPr/>
</workbook>
</file>

<file path=xl/sharedStrings.xml><?xml version="1.0" encoding="utf-8"?>
<sst xmlns="http://schemas.openxmlformats.org/spreadsheetml/2006/main" count="26971" uniqueCount="9110">
  <si>
    <t>Timestamp</t>
  </si>
  <si>
    <t>Title</t>
  </si>
  <si>
    <t>Full Name (In English)</t>
  </si>
  <si>
    <t>Certificate</t>
  </si>
  <si>
    <t>Scientific Title</t>
  </si>
  <si>
    <t>University</t>
  </si>
  <si>
    <t xml:space="preserve">College/Faculty </t>
  </si>
  <si>
    <t>Department</t>
  </si>
  <si>
    <t>Email</t>
  </si>
  <si>
    <t>Your Feedback</t>
  </si>
  <si>
    <t/>
  </si>
  <si>
    <t>ActivityType</t>
  </si>
  <si>
    <t>Date</t>
  </si>
  <si>
    <t>Merged Doc ID - Certificate of Activities - Edu</t>
  </si>
  <si>
    <t>Merged Doc URL - Certificate of Activities - Edu</t>
  </si>
  <si>
    <t>Link to merged Doc - Certificate of Activities - Edu</t>
  </si>
  <si>
    <t>Document Merge Status - Certificate of Activities - Edu</t>
  </si>
  <si>
    <t>keto diet</t>
  </si>
  <si>
    <t>Bashdar Abuzed Sadee</t>
  </si>
  <si>
    <t>Ph.D.</t>
  </si>
  <si>
    <t>Salahaddin University</t>
  </si>
  <si>
    <t>bashdar.sadee@su.edu.krd</t>
  </si>
  <si>
    <t>internatinal symposium</t>
  </si>
  <si>
    <t>1delxqVCkbzhGxdjVhQcP1MjoKOj07zhH</t>
  </si>
  <si>
    <t>https://drive.google.com/file/d/1delxqVCkbzhGxdjVhQcP1MjoKOj07zhH/view?usp=drivesdk</t>
  </si>
  <si>
    <t>Document successfully created; Document successfully merged; PDF created; Emails Sent: [To: bashdar.sadee@su.edu.krd]; Manually run by qa.edu.soran@gmail.com; Timestamp: May 30 2023 6:54 AM</t>
  </si>
  <si>
    <t>Belan Qader Othman</t>
  </si>
  <si>
    <t>M.Sc.</t>
  </si>
  <si>
    <t>belan.othman@su.edu.krd</t>
  </si>
  <si>
    <t>1uxP3j29lyOHJYOHdfPush8WUD6Wm3AjS</t>
  </si>
  <si>
    <t>https://drive.google.com/file/d/1uxP3j29lyOHJYOHdfPush8WUD6Wm3AjS/view?usp=drivesdk</t>
  </si>
  <si>
    <t>Document successfully created; Document successfully merged; PDF created; Emails Sent: [To: belan.othman@su.edu.krd]; Manually run by qa.edu.soran@gmail.com; Timestamp: May 30 2023 6:54 AM</t>
  </si>
  <si>
    <t xml:space="preserve">Bawer Jamil Younis </t>
  </si>
  <si>
    <t>bawer.younis@su.edu.krd</t>
  </si>
  <si>
    <t>1gHVnvGPD54U8tbBFwILWP8xwsmIXBKSs</t>
  </si>
  <si>
    <t>https://drive.google.com/file/d/1gHVnvGPD54U8tbBFwILWP8xwsmIXBKSs/view?usp=drivesdk</t>
  </si>
  <si>
    <t>Document successfully created; Document successfully merged; PDF created; Emails Sent: [To: bawer.younis@su.edu.krd]; Manually run by qa.edu.soran@gmail.com; Timestamp: May 30 2023 6:54 AM</t>
  </si>
  <si>
    <t>QAIS ABDULLAH NOGAIM</t>
  </si>
  <si>
    <t xml:space="preserve">YEMENI JOURDANIAN </t>
  </si>
  <si>
    <t>qaisnogaim@gmail.com</t>
  </si>
  <si>
    <t>1PGQVCwXT1aOQaHITqza3RhVXMld3mXWW</t>
  </si>
  <si>
    <t>https://drive.google.com/file/d/1PGQVCwXT1aOQaHITqza3RhVXMld3mXWW/view?usp=drivesdk</t>
  </si>
  <si>
    <t>Document successfully created; Document successfully merged; PDF created; Emails Sent: [To: qaisnogaim@gmail.com]; Manually run by qa.edu.soran@gmail.com; Timestamp: May 30 2023 6:54 AM</t>
  </si>
  <si>
    <t>Rundk Ahmad Hwaiz</t>
  </si>
  <si>
    <t>Hawler Medical University</t>
  </si>
  <si>
    <t>rundk.hwaiz@hmu.edu.krd</t>
  </si>
  <si>
    <t>10ADLKwZi9UFCyg-RDZKmDLqDxfx1tKEV</t>
  </si>
  <si>
    <t>https://drive.google.com/file/d/10ADLKwZi9UFCyg-RDZKmDLqDxfx1tKEV/view?usp=drivesdk</t>
  </si>
  <si>
    <t>Document successfully created; Document successfully merged; PDF created; Emails Sent: [To: rundk.hwaiz@hmu.edu.krd]; Manually run by qa.edu.soran@gmail.com; Timestamp: May 30 2023 6:54 AM</t>
  </si>
  <si>
    <t>Rastee Hasan Saeed</t>
  </si>
  <si>
    <t>rastee.saeed@su.edu.krd</t>
  </si>
  <si>
    <t>1bLg__nw79EM2ik9NmnUTaxxfIxfUwztW</t>
  </si>
  <si>
    <t>https://drive.google.com/file/d/1bLg__nw79EM2ik9NmnUTaxxfIxfUwztW/view?usp=drivesdk</t>
  </si>
  <si>
    <t>Document successfully created; Document successfully merged; PDF created; Emails Sent: [To: rastee.saeed@su.edu.krd]; Manually run by qa.edu.soran@gmail.com; Timestamp: May 30 2023 6:55 AM</t>
  </si>
  <si>
    <t>Chnar Sulaiman Hadi</t>
  </si>
  <si>
    <t>chnar.hadi@su.edu.krd</t>
  </si>
  <si>
    <t>1AXkszzAQ01xItyH9aYI6OCx-XK5nvCpK</t>
  </si>
  <si>
    <t>https://drive.google.com/file/d/1AXkszzAQ01xItyH9aYI6OCx-XK5nvCpK/view?usp=drivesdk</t>
  </si>
  <si>
    <t>Document successfully created; Document successfully merged; PDF created; Emails Sent: [To: chnar.hadi@su.edu.krd]; Manually run by qa.edu.soran@gmail.com; Timestamp: May 30 2023 6:55 AM</t>
  </si>
  <si>
    <t xml:space="preserve">Shwan Khursheed Rahman </t>
  </si>
  <si>
    <t>shwan.raman@su.edu.krd</t>
  </si>
  <si>
    <t>1rKK-_ZlZaSxB8Vzl5A3xdGFYV25PSTOU</t>
  </si>
  <si>
    <t>https://drive.google.com/file/d/1rKK-_ZlZaSxB8Vzl5A3xdGFYV25PSTOU/view?usp=drivesdk</t>
  </si>
  <si>
    <t>Document successfully created; Document successfully merged; PDF created; Emails Sent: [To: shwan.raman@su.edu.krd]; Manually run by qa.edu.soran@gmail.com; Timestamp: May 30 2023 6:55 AM</t>
  </si>
  <si>
    <t>Sawen Manaf Ezzalddin</t>
  </si>
  <si>
    <t>sawen.ezzalddin@su.edu.krd</t>
  </si>
  <si>
    <t>1QKO3V4dm07WAvAOsAx5S70rm55AqX5_I</t>
  </si>
  <si>
    <t>https://drive.google.com/file/d/1QKO3V4dm07WAvAOsAx5S70rm55AqX5_I/view?usp=drivesdk</t>
  </si>
  <si>
    <t>Document successfully created; Document successfully merged; PDF created; Emails Sent: [To: sawen.ezzalddin@su.edu.krd]; Manually run by qa.edu.soran@gmail.com; Timestamp: May 30 2023 6:55 AM</t>
  </si>
  <si>
    <t>Seerwan Ahmed Abdullah</t>
  </si>
  <si>
    <t>serwan.bdullah@su.edu.krd</t>
  </si>
  <si>
    <t>1M2nVpufdD5x3FDde10APGdP4tyUepnge</t>
  </si>
  <si>
    <t>https://drive.google.com/file/d/1M2nVpufdD5x3FDde10APGdP4tyUepnge/view?usp=drivesdk</t>
  </si>
  <si>
    <t>Document successfully created; Document successfully merged; PDF created; Emails Sent: [To: serwan.bdullah@su.edu.krd]; Manually run by qa.edu.soran@gmail.com; Timestamp: May 30 2023 6:55 AM</t>
  </si>
  <si>
    <t>Berivan kayfi noori</t>
  </si>
  <si>
    <t>berivan.noori@su.edu.krd</t>
  </si>
  <si>
    <t>1bdI2tRtdBkg1sgJhb-duSfcOSqaJKdWm</t>
  </si>
  <si>
    <t>https://drive.google.com/file/d/1bdI2tRtdBkg1sgJhb-duSfcOSqaJKdWm/view?usp=drivesdk</t>
  </si>
  <si>
    <t>Document successfully created; Document successfully merged; PDF created; Emails Sent: [To: berivan.noori@su.edu.krd]; Manually run by qa.edu.soran@gmail.com; Timestamp: May 30 2023 6:56 AM</t>
  </si>
  <si>
    <t>jwan.idrees</t>
  </si>
  <si>
    <t>Technical Collage of Akre</t>
  </si>
  <si>
    <t xml:space="preserve">jwan.idrees@dpu.edu.krd </t>
  </si>
  <si>
    <t>1o77qAnKmWo3zfxiItvGv9a9Kc70EIKbd</t>
  </si>
  <si>
    <t>https://drive.google.com/file/d/1o77qAnKmWo3zfxiItvGv9a9Kc70EIKbd/view?usp=drivesdk</t>
  </si>
  <si>
    <t>Document successfully created; Document successfully merged; PDF created; Emails Sent: [To: jwan.idrees@dpu.edu.krd]; Manually run by qa.edu.soran@gmail.com; Timestamp: May 30 2023 6:56 AM</t>
  </si>
  <si>
    <t>zeen tahsin essa</t>
  </si>
  <si>
    <t>zeen.essa@su.edu.krd</t>
  </si>
  <si>
    <t>1V9S_6XYn8bP0oTCYqur5xTIs3iGp8GiJ</t>
  </si>
  <si>
    <t>https://drive.google.com/file/d/1V9S_6XYn8bP0oTCYqur5xTIs3iGp8GiJ/view?usp=drivesdk</t>
  </si>
  <si>
    <t>Document successfully created; Document successfully merged; PDF created; Emails Sent: [To: zeen.essa@su.edu.krd]; Manually run by qa.edu.soran@gmail.com; Timestamp: May 30 2023 6:56 AM</t>
  </si>
  <si>
    <t xml:space="preserve">Hanan Fazl khalil </t>
  </si>
  <si>
    <t>hanan.khalil@su.edu.krd</t>
  </si>
  <si>
    <t>1DQdWWBoTc0_6b8ZiJIquB6_RyXcd_jFt</t>
  </si>
  <si>
    <t>https://drive.google.com/file/d/1DQdWWBoTc0_6b8ZiJIquB6_RyXcd_jFt/view?usp=drivesdk</t>
  </si>
  <si>
    <t>Document successfully created; Document successfully merged; PDF created; Emails Sent: [To: hanan.khalil@su.edu.krd]; Manually run by qa.edu.soran@gmail.com; Timestamp: May 30 2023 6:56 AM</t>
  </si>
  <si>
    <t>peshawa khidher Rasul</t>
  </si>
  <si>
    <t>ministry of higher eduqation and scintifice research</t>
  </si>
  <si>
    <t>peshawa.rasul@mhe-krg.org</t>
  </si>
  <si>
    <t>15aBgpK7GiG1rMb5SBQjN3EBMdmPNyzu7</t>
  </si>
  <si>
    <t>https://drive.google.com/file/d/15aBgpK7GiG1rMb5SBQjN3EBMdmPNyzu7/view?usp=drivesdk</t>
  </si>
  <si>
    <t>Document successfully created; Document successfully merged; PDF created; Emails Sent: [To: peshawa.rasul@mhe-krg.org]; Manually run by qa.edu.soran@gmail.com; Timestamp: May 30 2023 6:56 AM</t>
  </si>
  <si>
    <t>Rozhgar kamal mohammed</t>
  </si>
  <si>
    <t>rozhgar.mohammed1@su.edu.krd</t>
  </si>
  <si>
    <t>1yPTmbcMiCXxNyWXF4jTIumZo1OKnPAQI</t>
  </si>
  <si>
    <t>https://drive.google.com/file/d/1yPTmbcMiCXxNyWXF4jTIumZo1OKnPAQI/view?usp=drivesdk</t>
  </si>
  <si>
    <t>Document successfully created; Document successfully merged; PDF created; Emails Sent: [To: rozhgar.mohammed1@su.edu.krd]; Manually run by qa.edu.soran@gmail.com; Timestamp: May 30 2023 6:56 AM</t>
  </si>
  <si>
    <t>Salih Mustafa Salih</t>
  </si>
  <si>
    <t>salih.zebar@gmail.com</t>
  </si>
  <si>
    <t>1olR_tTe3hQ0hwyOZomLdotz8kyrZXONr</t>
  </si>
  <si>
    <t>https://drive.google.com/file/d/1olR_tTe3hQ0hwyOZomLdotz8kyrZXONr/view?usp=drivesdk</t>
  </si>
  <si>
    <t>Document successfully created; Document successfully merged; PDF created; Emails Sent: [To: salih.zebar@gmail.com]; Manually run by qa.edu.soran@gmail.com; Timestamp: May 30 2023 6:57 AM</t>
  </si>
  <si>
    <t>Parzhen Sherzad Ibrahim</t>
  </si>
  <si>
    <t>parzhen.ibrahim@su.edu.krd</t>
  </si>
  <si>
    <t>1TzsmZjX0QH_s0Qqg1wK_X74U2tDZj_-p</t>
  </si>
  <si>
    <t>https://drive.google.com/file/d/1TzsmZjX0QH_s0Qqg1wK_X74U2tDZj_-p/view?usp=drivesdk</t>
  </si>
  <si>
    <t>Document successfully created; Document successfully merged; PDF created; Emails Sent: [To: parzhen.ibrahim@su.edu.krd]; Manually run by qa.edu.soran@gmail.com; Timestamp: May 30 2023 6:57 AM</t>
  </si>
  <si>
    <t>Kaniaw Najmadin Sharif</t>
  </si>
  <si>
    <t>kaniaw.sharif@su.edu.krd</t>
  </si>
  <si>
    <t>1UAB6BjulskBs2UMA4qLYft0ZzTvfkU7G</t>
  </si>
  <si>
    <t>https://drive.google.com/file/d/1UAB6BjulskBs2UMA4qLYft0ZzTvfkU7G/view?usp=drivesdk</t>
  </si>
  <si>
    <t>Document successfully created; Document successfully merged; PDF created; Emails Sent: [To: kaniaw.sharif@su.edu.krd]; Manually run by qa.edu.soran@gmail.com; Timestamp: May 30 2023 6:57 AM</t>
  </si>
  <si>
    <t>Suzan sabah</t>
  </si>
  <si>
    <t>Suzan.alsafar@su.edu.krd</t>
  </si>
  <si>
    <t>1RNOlRJ0sRRnExAcE8K_mRu_BFDl9ntEv</t>
  </si>
  <si>
    <t>https://drive.google.com/file/d/1RNOlRJ0sRRnExAcE8K_mRu_BFDl9ntEv/view?usp=drivesdk</t>
  </si>
  <si>
    <t>Document successfully created; Document successfully merged; PDF created; Emails Sent: [To: Suzan.alsafar@su.edu.krd]; Manually run by qa.edu.soran@gmail.com; Timestamp: May 30 2023 6:57 AM</t>
  </si>
  <si>
    <t>Shler Mahmood Taha</t>
  </si>
  <si>
    <t>Shlier.taha@su.edu.krd</t>
  </si>
  <si>
    <t>1PWjHv1coI4MB7StL_5zV31JTtGLzYCI9</t>
  </si>
  <si>
    <t>https://drive.google.com/file/d/1PWjHv1coI4MB7StL_5zV31JTtGLzYCI9/view?usp=drivesdk</t>
  </si>
  <si>
    <t>Document successfully created; Document successfully merged; PDF created; Emails Sent: [To: Shlier.taha@su.edu.krd]; Manually run by qa.edu.soran@gmail.com; Timestamp: May 30 2023 6:57 AM</t>
  </si>
  <si>
    <t xml:space="preserve">Shno Salam Mohammed </t>
  </si>
  <si>
    <t>College of agriculture engineering science</t>
  </si>
  <si>
    <t>shno.mohammed@su.edu.krd</t>
  </si>
  <si>
    <t>154Ul204w6cVc0Q1cMswgMoECg5B7MIP7</t>
  </si>
  <si>
    <t>https://drive.google.com/file/d/154Ul204w6cVc0Q1cMswgMoECg5B7MIP7/view?usp=drivesdk</t>
  </si>
  <si>
    <t>Document successfully created; Document successfully merged; PDF created; Emails Sent: [To: shno.mohammed@su.edu.krd]; Manually run by qa.edu.soran@gmail.com; Timestamp: May 30 2023 6:58 AM</t>
  </si>
  <si>
    <t xml:space="preserve">Halmat Abubakr Sabr </t>
  </si>
  <si>
    <t xml:space="preserve">halmat.sabr@su.edu.krd </t>
  </si>
  <si>
    <t>1aXGpYhameStLDP8b063WsoKHcRoLsugZ</t>
  </si>
  <si>
    <t>https://drive.google.com/file/d/1aXGpYhameStLDP8b063WsoKHcRoLsugZ/view?usp=drivesdk</t>
  </si>
  <si>
    <t>Document successfully created; Document successfully merged; PDF created; Emails Sent: [To: halmat.sabr@su.edu.krd]; Manually run by qa.edu.soran@gmail.com; Timestamp: May 30 2023 6:58 AM</t>
  </si>
  <si>
    <t xml:space="preserve">Rahela Siamand Qader </t>
  </si>
  <si>
    <t>rahela.qder@su.edu.krd</t>
  </si>
  <si>
    <t>1aV7vKyLZKwzT27JPQTIeoyKajW-ZIVx_</t>
  </si>
  <si>
    <t>https://drive.google.com/file/d/1aV7vKyLZKwzT27JPQTIeoyKajW-ZIVx_/view?usp=drivesdk</t>
  </si>
  <si>
    <t>Document successfully created; Document successfully merged; PDF created; Emails Sent: [To: rahela.qder@su.edu.krd]; Manually run by qa.edu.soran@gmail.com; Timestamp: May 30 2023 6:58 AM</t>
  </si>
  <si>
    <t>1k1yde8qTQVC4ovFheUaRJZ9d7mDPOohm</t>
  </si>
  <si>
    <t>https://drive.google.com/file/d/1k1yde8qTQVC4ovFheUaRJZ9d7mDPOohm/view?usp=drivesdk</t>
  </si>
  <si>
    <t>Document successfully created; Document successfully merged; PDF created; Emails Sent: [To: hersh.hamadameen@soran.edu.iq]; Manually run by qa.edu.soran@gmail.com; Timestamp: May 30 2023 6:58 AM</t>
  </si>
  <si>
    <t>msc</t>
  </si>
  <si>
    <t>lectcul</t>
  </si>
  <si>
    <t>soran</t>
  </si>
  <si>
    <t>education</t>
  </si>
  <si>
    <t>phusical education</t>
  </si>
  <si>
    <t>hersh.hamadameen@soran.edu.iq</t>
  </si>
  <si>
    <t>Mental toughness between emotional intelligence and mood neural pattern</t>
  </si>
  <si>
    <t xml:space="preserve">gona nagmadeen karim </t>
  </si>
  <si>
    <t>Masters</t>
  </si>
  <si>
    <t>Assistant Lecturer</t>
  </si>
  <si>
    <t>وزارە التربیە</t>
  </si>
  <si>
    <t>تربیە  العامە فی السلیمانیە</t>
  </si>
  <si>
    <t>مدیریە اعداد والتدریب</t>
  </si>
  <si>
    <t>sportgona@yahoo.com</t>
  </si>
  <si>
    <t>3 MARKS</t>
  </si>
  <si>
    <t>مفید</t>
  </si>
  <si>
    <t>15AAPBGxVvz1eOv2uVXOgi3GCOy4n5_OW</t>
  </si>
  <si>
    <t>https://drive.google.com/file/d/15AAPBGxVvz1eOv2uVXOgi3GCOy4n5_OW/view?usp=drivesdk</t>
  </si>
  <si>
    <t>Document successfully created; Document successfully merged; PDF created; Emails Sent: [To: sportgona@yahoo.com]; Manually run by qa.edu.soran@gmail.com; Timestamp: Apr 23 2022 4:50 PM</t>
  </si>
  <si>
    <t>Statistical methods and methods of error handling in physical education research and studies</t>
  </si>
  <si>
    <t xml:space="preserve">Mikaeel Biro Munaf </t>
  </si>
  <si>
    <t>PhD</t>
  </si>
  <si>
    <t>Lecturer</t>
  </si>
  <si>
    <t xml:space="preserve">Soran University </t>
  </si>
  <si>
    <t xml:space="preserve">Law,Political Science and Management </t>
  </si>
  <si>
    <t xml:space="preserve">Accounting </t>
  </si>
  <si>
    <t>mikaeel.munaf@soran.edu.iq</t>
  </si>
  <si>
    <t>5 MARKS</t>
  </si>
  <si>
    <t>Workshop</t>
  </si>
  <si>
    <t>13uzDvh2eOJ7fd7iCsTNRhkAoke_1sPuk</t>
  </si>
  <si>
    <t>https://drive.google.com/file/d/13uzDvh2eOJ7fd7iCsTNRhkAoke_1sPuk/view?usp=drivesdk</t>
  </si>
  <si>
    <t>Document successfully created; Document successfully merged; PDF created; Emails Sent: [To: mikaeel.munaf@soran.edu.iq]; Manually run by hersh.hamadameen@soran.edu.iq; Timestamp: May 1 2022 5:45 PM</t>
  </si>
  <si>
    <t xml:space="preserve">Dr. parween Othman Mustafa </t>
  </si>
  <si>
    <t xml:space="preserve">Erbil Polytechnic University </t>
  </si>
  <si>
    <t xml:space="preserve">technology Erbil </t>
  </si>
  <si>
    <t xml:space="preserve">Road construction </t>
  </si>
  <si>
    <t>parwenhalaf@gmail.com</t>
  </si>
  <si>
    <t>1 MARK</t>
  </si>
  <si>
    <t xml:space="preserve">well done </t>
  </si>
  <si>
    <t>1iIL2VE-YDzXEqJ2Iy17KTBLSNwULWXnb</t>
  </si>
  <si>
    <t>https://drive.google.com/file/d/1iIL2VE-YDzXEqJ2Iy17KTBLSNwULWXnb/view?usp=drivesdk</t>
  </si>
  <si>
    <t>Document successfully created; Document successfully merged; PDF created; Emails Sent: [To: parwenhalaf@gmail.com]; Manually run by hersh.hamadameen@soran.edu.iq; Timestamp: May 1 2022 5:45 PM</t>
  </si>
  <si>
    <t>سربست ناصرأحمد</t>
  </si>
  <si>
    <t>سوران</t>
  </si>
  <si>
    <t xml:space="preserve">په روه رده </t>
  </si>
  <si>
    <t>وه رزش</t>
  </si>
  <si>
    <t>sarbast.ahmed@soran.edu.iq</t>
  </si>
  <si>
    <t>4 MARKS</t>
  </si>
  <si>
    <t>1LiOJClPG9PjW3OWDT0t-1L2gwLhhGf2Q</t>
  </si>
  <si>
    <t>https://drive.google.com/file/d/1LiOJClPG9PjW3OWDT0t-1L2gwLhhGf2Q/view?usp=drivesdk</t>
  </si>
  <si>
    <t>Document successfully created; Document successfully merged; PDF created; Emails Sent: [To: sarbast.ahmed@soran.edu.iq]; Manually run by hersh.hamadameen@soran.edu.iq; Timestamp: May 1 2022 5:44 PM</t>
  </si>
  <si>
    <t xml:space="preserve">Ahlam Hanoon Shnain </t>
  </si>
  <si>
    <t>Assistant Professor</t>
  </si>
  <si>
    <t xml:space="preserve">University of Baghdad </t>
  </si>
  <si>
    <t xml:space="preserve">College of Engineering </t>
  </si>
  <si>
    <t xml:space="preserve">Computer Engineering Department </t>
  </si>
  <si>
    <t>shamshanoon@yahoo.com</t>
  </si>
  <si>
    <t>2 MARKS</t>
  </si>
  <si>
    <t>1QaX4n0XlZdywvCZ71zXgJ5-_oU0oqpww</t>
  </si>
  <si>
    <t>https://drive.google.com/file/d/1QaX4n0XlZdywvCZ71zXgJ5-_oU0oqpww/view?usp=drivesdk</t>
  </si>
  <si>
    <t>Document successfully created; Document successfully merged; PDF created; Emails Sent: [To: shamshanoon@yahoo.com]; Manually run by hersh.hamadameen@soran.edu.iq; Timestamp: May 1 2022 5:44 PM</t>
  </si>
  <si>
    <t>Ammar Jawhar Hussien</t>
  </si>
  <si>
    <t>PHD Student</t>
  </si>
  <si>
    <t>Soran University</t>
  </si>
  <si>
    <t>Faculty of Education</t>
  </si>
  <si>
    <t>School of Physical Education</t>
  </si>
  <si>
    <t>ammar.hussien@soran.edu.iq</t>
  </si>
  <si>
    <t>1mfjYnuvWb8_I0YAVpTTAtIx1pURw4GYm</t>
  </si>
  <si>
    <t>https://drive.google.com/file/d/1mfjYnuvWb8_I0YAVpTTAtIx1pURw4GYm/view?usp=drivesdk</t>
  </si>
  <si>
    <t>Document successfully created; Document successfully merged; PDF created; Emails Sent: [To: ammar.hussien@soran.edu.iq]; Manually run by hersh.hamadameen@soran.edu.iq; Timestamp: May 1 2022 5:44 PM</t>
  </si>
  <si>
    <t>Shimal hamza Hamad</t>
  </si>
  <si>
    <t xml:space="preserve">Soran </t>
  </si>
  <si>
    <t xml:space="preserve">Education </t>
  </si>
  <si>
    <t xml:space="preserve">Physical education </t>
  </si>
  <si>
    <t>shamal.hamad@soran.edu.iq</t>
  </si>
  <si>
    <t>12tp25tQw-T4UeAUzHQyLHrOUsipoUKTk</t>
  </si>
  <si>
    <t>https://drive.google.com/file/d/12tp25tQw-T4UeAUzHQyLHrOUsipoUKTk/view?usp=drivesdk</t>
  </si>
  <si>
    <t>Document successfully created; Document successfully merged; PDF created; Emails Sent: [To: shamal.hamad@soran.edu.iq]; Manually run by hersh.hamadameen@soran.edu.iq; Timestamp: May 1 2022 5:44 PM</t>
  </si>
  <si>
    <t>Kaifi Muhammad Aziz</t>
  </si>
  <si>
    <t>Soran</t>
  </si>
  <si>
    <t>Arts</t>
  </si>
  <si>
    <t>Kurdish</t>
  </si>
  <si>
    <t>kaifi.aziz@soran.edu.iq</t>
  </si>
  <si>
    <t>&gt;</t>
  </si>
  <si>
    <t>1L-kPWMh8ex2bUOP2KutRler7icpdtwRc</t>
  </si>
  <si>
    <t>https://drive.google.com/file/d/1L-kPWMh8ex2bUOP2KutRler7icpdtwRc/view?usp=drivesdk</t>
  </si>
  <si>
    <t>Document successfully created; Document successfully merged; PDF created; Emails Sent: [To: kaifi.aziz@soran.edu.iq]; Manually run by hersh.hamadameen@soran.edu.iq; Timestamp: May 1 2022 5:44 PM</t>
  </si>
  <si>
    <t xml:space="preserve">Brwa Hussein m.ameen </t>
  </si>
  <si>
    <t xml:space="preserve">Sport </t>
  </si>
  <si>
    <t>brwa.ameen@soran.edu.iq</t>
  </si>
  <si>
    <t>1u3CbTRGy5ZC4DhOJOOGmrfJgUYKvCtuc</t>
  </si>
  <si>
    <t>https://drive.google.com/file/d/1u3CbTRGy5ZC4DhOJOOGmrfJgUYKvCtuc/view?usp=drivesdk</t>
  </si>
  <si>
    <t>Document successfully created; Document successfully merged; PDF created; Emails Sent: [To: brwa.ameen@soran.edu.iq]; Manually run by hersh.hamadameen@soran.edu.iq; Timestamp: May 1 2022 5:44 PM</t>
  </si>
  <si>
    <t>SAMIAA JAMIL ABDULWAHID</t>
  </si>
  <si>
    <t>SORAN UNIVERSITI</t>
  </si>
  <si>
    <t xml:space="preserve">EDUCATION </t>
  </si>
  <si>
    <t>GENERAL SCIENCES</t>
  </si>
  <si>
    <t>samiaa.abdulwahid@soran.edu.iq</t>
  </si>
  <si>
    <t>Thank you!</t>
  </si>
  <si>
    <t>158Tc0vKoPPuNX2t4kL4rCZsZmXYDIlQF</t>
  </si>
  <si>
    <t>https://drive.google.com/file/d/158Tc0vKoPPuNX2t4kL4rCZsZmXYDIlQF/view?usp=drivesdk</t>
  </si>
  <si>
    <t>Document successfully created; Document successfully merged; PDF created; Emails Sent: [To: samiaa.abdulwahid@soran.edu.iq]; Manually run by hersh.hamadameen@soran.edu.iq; Timestamp: May 1 2022 5:44 PM</t>
  </si>
  <si>
    <t>Manhal Nabeel Boya</t>
  </si>
  <si>
    <t>SUE</t>
  </si>
  <si>
    <t xml:space="preserve">College of Physical Education &amp; Sport Science </t>
  </si>
  <si>
    <t>College of Physical Education &amp; Sport Science</t>
  </si>
  <si>
    <t>manhal.boya@su.edu.krd</t>
  </si>
  <si>
    <t>1Td_rIMKRcejyOgeesqVheLGnScJ8rLHe</t>
  </si>
  <si>
    <t>https://drive.google.com/file/d/1Td_rIMKRcejyOgeesqVheLGnScJ8rLHe/view?usp=drivesdk</t>
  </si>
  <si>
    <t>Document successfully created; Document successfully merged; PDF created; Emails Sent: [To: manhal.boya@su.edu.krd]; Manually run by hersh.hamadameen@soran.edu.iq; Timestamp: May 1 2022 5:44 PM</t>
  </si>
  <si>
    <t>saadaldeen muhammad nuri saed</t>
  </si>
  <si>
    <t>social sciences</t>
  </si>
  <si>
    <t>saadaldeen.nuri@soran.edu.iq</t>
  </si>
  <si>
    <t>12iMiiSTzm-_WP4D56-A5vnsuM9yhfrDL</t>
  </si>
  <si>
    <t>https://drive.google.com/file/d/12iMiiSTzm-_WP4D56-A5vnsuM9yhfrDL/view?usp=drivesdk</t>
  </si>
  <si>
    <t>Document successfully created; Document successfully merged; PDF created; Emails Sent: [To: saadaldeen.nuri@soran.edu.iq]; Manually run by hersh.hamadameen@soran.edu.iq; Timestamp: May 1 2022 5:44 PM</t>
  </si>
  <si>
    <t>Neehad Yaseen Azeez</t>
  </si>
  <si>
    <t>Erbil Polytechnic University</t>
  </si>
  <si>
    <t>Mergasor Technical Institute</t>
  </si>
  <si>
    <t>Translation Technique</t>
  </si>
  <si>
    <t>neehad.azeez@epu.edu.iq</t>
  </si>
  <si>
    <t>1w6JF09XRjCGy81pF9vnucnvtmFWBB4Rn</t>
  </si>
  <si>
    <t>https://drive.google.com/file/d/1w6JF09XRjCGy81pF9vnucnvtmFWBB4Rn/view?usp=drivesdk</t>
  </si>
  <si>
    <t>Document successfully created; Document successfully merged; PDF created; Emails Sent: [To: neehad.azeez@epu.edu.iq]; Manually run by hersh.hamadameen@soran.edu.iq; Timestamp: May 1 2022 5:43 PM</t>
  </si>
  <si>
    <t>Zaman Salih Hassan</t>
  </si>
  <si>
    <t>Education</t>
  </si>
  <si>
    <t>Physical Education</t>
  </si>
  <si>
    <t>zaman.hassan@soran.edu.iq</t>
  </si>
  <si>
    <t>12gF5PjXopOwkZxduc7qv6eBBDoxKHVmQ</t>
  </si>
  <si>
    <t>https://drive.google.com/file/d/12gF5PjXopOwkZxduc7qv6eBBDoxKHVmQ/view?usp=drivesdk</t>
  </si>
  <si>
    <t>Document successfully created; Document successfully merged; PDF created; Emails Sent: [To: zaman.hassan@soran.edu.iq]; Manually run by hersh.hamadameen@soran.edu.iq; Timestamp: May 1 2022 5:43 PM</t>
  </si>
  <si>
    <t>Taher Sheikh Mohammed</t>
  </si>
  <si>
    <t>Mathematics</t>
  </si>
  <si>
    <t>taher.mohammad@soran.edu.iq</t>
  </si>
  <si>
    <t>كانت الورشة الروعة، شكرا لحسن اختيار المشاركين المتكلمين</t>
  </si>
  <si>
    <t>1SW3F3WIMZL5uwjpcb7EWcBBa_oUiv44B</t>
  </si>
  <si>
    <t>https://drive.google.com/file/d/1SW3F3WIMZL5uwjpcb7EWcBBa_oUiv44B/view?usp=drivesdk</t>
  </si>
  <si>
    <t>Document successfully created; Document successfully merged; PDF created; Emails Sent: [To: taher.mohammad@soran.edu.iq]; Manually run by hersh.hamadameen@soran.edu.iq; Timestamp: May 1 2022 5:43 PM</t>
  </si>
  <si>
    <t>أ. د سعدالله عباس رشيد كورةچي</t>
  </si>
  <si>
    <t>Professor</t>
  </si>
  <si>
    <t>جامعة صلاح الدين - أربيل</t>
  </si>
  <si>
    <t>كلية التربية البدنية و علوم الرياضة</t>
  </si>
  <si>
    <t>العاب الفردية</t>
  </si>
  <si>
    <t>saad.rashid@su.edu.krd</t>
  </si>
  <si>
    <t>1P6biN2msdm7zD7k-W3-B3K_-U59Gch4L</t>
  </si>
  <si>
    <t>https://drive.google.com/file/d/1P6biN2msdm7zD7k-W3-B3K_-U59Gch4L/view?usp=drivesdk</t>
  </si>
  <si>
    <t>Document successfully created; Document successfully merged; PDF created; Emails Sent: [To: saad.rashid@su.edu.krd]; Manually run by hersh.hamadameen@soran.edu.iq; Timestamp: May 1 2022 5:43 PM</t>
  </si>
  <si>
    <t>1Lg3d5ItjV2JBAVYJCbmLW7AeNilLDgAY</t>
  </si>
  <si>
    <t>https://drive.google.com/file/d/1Lg3d5ItjV2JBAVYJCbmLW7AeNilLDgAY/view?usp=drivesdk</t>
  </si>
  <si>
    <t>Document successfully created; Document successfully merged; PDF created; Emails Sent: [To: ammar.hussien@soran.edu.iq]; Manually run by hersh.hamadameen@soran.edu.iq; Timestamp: May 1 2022 5:43 PM</t>
  </si>
  <si>
    <t>Zanyar Mutalib mohammad</t>
  </si>
  <si>
    <t>Salahaddin - Erbil</t>
  </si>
  <si>
    <t>College Of Education-Shaqlawa</t>
  </si>
  <si>
    <t>zanyar.mohammad@su.edu.krd</t>
  </si>
  <si>
    <t>شكرا لك</t>
  </si>
  <si>
    <t>1E0ffwBKkin-3gO-X49JHZ1Li43_ojhpC</t>
  </si>
  <si>
    <t>https://drive.google.com/file/d/1E0ffwBKkin-3gO-X49JHZ1Li43_ojhpC/view?usp=drivesdk</t>
  </si>
  <si>
    <t>Document successfully created; Document successfully merged; PDF created; Emails Sent: [To: zanyar.mohammad@su.edu.krd]; Manually run by hersh.hamadameen@soran.edu.iq; Timestamp: May 1 2022 5:43 PM</t>
  </si>
  <si>
    <t>azad hassan abdullah</t>
  </si>
  <si>
    <t>sulaymaniyah</t>
  </si>
  <si>
    <t>colleg physical Education universirt  sulaymainyah</t>
  </si>
  <si>
    <t>colleg physical education sulaymainy</t>
  </si>
  <si>
    <t>azad.abdullah@univsul.edu.iq</t>
  </si>
  <si>
    <t>no thenk and thank universiy soran.</t>
  </si>
  <si>
    <t>1aU5LdtpjdAGpTHi6YKHWyZiczJ7NvNg4</t>
  </si>
  <si>
    <t>https://drive.google.com/file/d/1aU5LdtpjdAGpTHi6YKHWyZiczJ7NvNg4/view?usp=drivesdk</t>
  </si>
  <si>
    <t>Document successfully created; Document successfully merged; PDF created; Emails Sent: [To: azad.abdullah@univsul.edu.iq]; Manually run by hersh.hamadameen@soran.edu.iq; Timestamp: May 1 2022 5:43 PM</t>
  </si>
  <si>
    <t xml:space="preserve"> AMJAD AHEAD JUMAAH</t>
  </si>
  <si>
    <t>General Science department</t>
  </si>
  <si>
    <t>amjad.jumaa@soran.edu.iq</t>
  </si>
  <si>
    <t>1d-7XwAtov4VZSU7twQEjVOHl_CkZMviw</t>
  </si>
  <si>
    <t>https://drive.google.com/file/d/1d-7XwAtov4VZSU7twQEjVOHl_CkZMviw/view?usp=drivesdk</t>
  </si>
  <si>
    <t>Document successfully created; Document successfully merged; PDF created; Emails Sent: [To: amjad.jumaa@soran.edu.iq]; Manually run by hersh.hamadameen@soran.edu.iq; Timestamp: May 1 2022 5:42 PM</t>
  </si>
  <si>
    <t xml:space="preserve">Munib Subhi  Shahab </t>
  </si>
  <si>
    <t xml:space="preserve">Ministry of higher education </t>
  </si>
  <si>
    <t>munib78@yahoo.com</t>
  </si>
  <si>
    <t xml:space="preserve">لا توجد </t>
  </si>
  <si>
    <t>1W2bQ6J4qv2c4f0IsyyJ62RpkECAQNevE</t>
  </si>
  <si>
    <t>https://drive.google.com/file/d/1W2bQ6J4qv2c4f0IsyyJ62RpkECAQNevE/view?usp=drivesdk</t>
  </si>
  <si>
    <t>Document successfully created; Document successfully merged; PDF created; Emails Sent: [To: munib78@yahoo.com]; Manually run by hersh.hamadameen@soran.edu.iq; Timestamp: May 1 2022 5:42 PM</t>
  </si>
  <si>
    <t>Nada Nabhan</t>
  </si>
  <si>
    <t xml:space="preserve">بغداد </t>
  </si>
  <si>
    <t xml:space="preserve">التربيه البدنيه وعلوم الرياضه </t>
  </si>
  <si>
    <t xml:space="preserve">اختبارات </t>
  </si>
  <si>
    <t>nda.nbhn@yahoo.de</t>
  </si>
  <si>
    <t xml:space="preserve">لاتوجد </t>
  </si>
  <si>
    <t>1yjajRj_nfC4lKxdttW7LmbRZYgemI680</t>
  </si>
  <si>
    <t>https://drive.google.com/file/d/1yjajRj_nfC4lKxdttW7LmbRZYgemI680/view?usp=drivesdk</t>
  </si>
  <si>
    <t>Document successfully created; Document successfully merged; PDF created; Emails Sent: [To: nda.nbhn@yahoo.de]; Manually run by hersh.hamadameen@soran.edu.iq; Timestamp: May 1 2022 5:42 PM</t>
  </si>
  <si>
    <t>kosrat huseen qader</t>
  </si>
  <si>
    <t>Faculty</t>
  </si>
  <si>
    <t>sport</t>
  </si>
  <si>
    <t>kosrat.qader@soran.edu.iq</t>
  </si>
  <si>
    <t>good</t>
  </si>
  <si>
    <t>1LCsSbZdjrcnImF2geKRmeEk-9cEwzTyY</t>
  </si>
  <si>
    <t>https://drive.google.com/file/d/1LCsSbZdjrcnImF2geKRmeEk-9cEwzTyY/view?usp=drivesdk</t>
  </si>
  <si>
    <t>Document successfully created; Document successfully merged; PDF created; Emails Sent: [To: kosrat.qader@soran.edu.iq]; Manually run by hersh.hamadameen@soran.edu.iq; Timestamp: May 1 2022 5:42 PM</t>
  </si>
  <si>
    <t>Karzan kareem kheder</t>
  </si>
  <si>
    <t>karzan.khdir@soran.edu.iq</t>
  </si>
  <si>
    <t>No</t>
  </si>
  <si>
    <t>1Zaa5SG51uJTBhFWSHbYhClJyUZ80Z9yD</t>
  </si>
  <si>
    <t>https://drive.google.com/file/d/1Zaa5SG51uJTBhFWSHbYhClJyUZ80Z9yD/view?usp=drivesdk</t>
  </si>
  <si>
    <t>Document successfully created; Document successfully merged; PDF created; Emails Sent: [To: karzan.khdir@soran.edu.iq]; Manually run by hersh.hamadameen@soran.edu.iq; Timestamp: May 1 2022 5:42 PM</t>
  </si>
  <si>
    <t>Dr. Huda Mohammed Suleiman</t>
  </si>
  <si>
    <t xml:space="preserve">University of Technology </t>
  </si>
  <si>
    <t xml:space="preserve">Arch Engineering  </t>
  </si>
  <si>
    <t>Student Activities</t>
  </si>
  <si>
    <t>huda.badran1970@gmail.com</t>
  </si>
  <si>
    <t>1Zn4Mrt5zz6sp5bd1oHsyeR0oIQwaYgFo</t>
  </si>
  <si>
    <t>https://drive.google.com/file/d/1Zn4Mrt5zz6sp5bd1oHsyeR0oIQwaYgFo/view?usp=drivesdk</t>
  </si>
  <si>
    <t>Document successfully created; Document successfully merged; PDF created; Emails Sent: [To: huda.badran1970@gmail.com]; Manually run by hersh.hamadameen@soran.edu.iq; Timestamp: May 1 2022 5:42 PM</t>
  </si>
  <si>
    <t>mumtaz.ameen@soran.edu.iq</t>
  </si>
  <si>
    <t>Soran  University</t>
  </si>
  <si>
    <t>School of Sport</t>
  </si>
  <si>
    <t>No  comment</t>
  </si>
  <si>
    <t>1zQIhgKopQN6btwL_Auvds4NpjCh2JLyi</t>
  </si>
  <si>
    <t>https://drive.google.com/file/d/1zQIhgKopQN6btwL_Auvds4NpjCh2JLyi/view?usp=drivesdk</t>
  </si>
  <si>
    <t>Document successfully created; Document successfully merged; PDF created; Emails Sent: [To: mumtaz.ameen@soran.edu.iq]; Manually run by hersh.hamadameen@soran.edu.iq; Timestamp: May 1 2022 5:42 PM</t>
  </si>
  <si>
    <t>lashkri yousif sharo</t>
  </si>
  <si>
    <t>student master</t>
  </si>
  <si>
    <t>physical education</t>
  </si>
  <si>
    <t>lyk190h@pe.soran.edu.iq</t>
  </si>
  <si>
    <t>پێویست بوو بەكوردی بێت وە زووتربا</t>
  </si>
  <si>
    <t>1786jEjTr7Rg_3F8atpdeBpnuUrZoCzHW</t>
  </si>
  <si>
    <t>https://drive.google.com/file/d/1786jEjTr7Rg_3F8atpdeBpnuUrZoCzHW/view?usp=drivesdk</t>
  </si>
  <si>
    <t>Document successfully created; Document successfully merged; PDF created; Emails Sent: [To: lyk190h@pe.soran.edu.iq]; Manually run by hersh.hamadameen@soran.edu.iq; Timestamp: May 1 2022 5:42 PM</t>
  </si>
  <si>
    <t>Sundus Brhan Adham</t>
  </si>
  <si>
    <t>Al-Muthanna University</t>
  </si>
  <si>
    <t>College of Physical Education and Sports Sciences</t>
  </si>
  <si>
    <t>Theoretical sciences</t>
  </si>
  <si>
    <t>sba71qi@gmail.com</t>
  </si>
  <si>
    <t>1R5COo7hLTddxFZGK8UtyBqj0PKQCx_Yf</t>
  </si>
  <si>
    <t>https://drive.google.com/file/d/1R5COo7hLTddxFZGK8UtyBqj0PKQCx_Yf/view?usp=drivesdk</t>
  </si>
  <si>
    <t>Document successfully created; Document successfully merged; PDF created; Emails Sent: [To: sba71qi@gmail.com]; Manually run by hersh.hamadameen@soran.edu.iq; Timestamp: May 1 2022 5:41 PM</t>
  </si>
  <si>
    <t>mahmood said lateef</t>
  </si>
  <si>
    <t>وزارة التربية</t>
  </si>
  <si>
    <t>مديرية تربية الكرخ 2</t>
  </si>
  <si>
    <t>م.د محمود سعيد لطيف</t>
  </si>
  <si>
    <t>mahmood.ssp3@student.uomosul.edu.iq</t>
  </si>
  <si>
    <t>لايوجد</t>
  </si>
  <si>
    <t>1-iDseXepHPWYji6gzRDWvjIRFHJHjQQB</t>
  </si>
  <si>
    <t>https://drive.google.com/file/d/1-iDseXepHPWYji6gzRDWvjIRFHJHjQQB/view?usp=drivesdk</t>
  </si>
  <si>
    <t>Document successfully created; Document successfully merged; PDF created; Emails Sent: [To: mahmood.ssp3@student.uomosul.edu.iq]; Manually run by hersh.hamadameen@soran.edu.iq; Timestamp: May 1 2022 5:41 PM</t>
  </si>
  <si>
    <t>Omar Ali Karim</t>
  </si>
  <si>
    <t>omar.karim@soran.edu.iq</t>
  </si>
  <si>
    <t>good luck</t>
  </si>
  <si>
    <t>12agAvm1nd1Xa1hpiEe8Wvb3oFapDm_L4</t>
  </si>
  <si>
    <t>https://drive.google.com/file/d/12agAvm1nd1Xa1hpiEe8Wvb3oFapDm_L4/view?usp=drivesdk</t>
  </si>
  <si>
    <t>Document successfully created; Document successfully merged; PDF created; Emails Sent: [To: omar.karim@soran.edu.iq]; Manually run by hersh.hamadameen@soran.edu.iq; Timestamp: May 1 2022 5:41 PM</t>
  </si>
  <si>
    <t xml:space="preserve">منيرة عثمان حسن </t>
  </si>
  <si>
    <t xml:space="preserve">جامعة صلاح الدين كليه التربيه شقلاوه قسم الرياضة </t>
  </si>
  <si>
    <t>كليه التربيه شقلاوه فسم الريغ</t>
  </si>
  <si>
    <t>رياضة</t>
  </si>
  <si>
    <t>moner.hassn@su.edu.krd</t>
  </si>
  <si>
    <t>1W87xwce9orQShxZVIwt2CkOeyHA56DQE</t>
  </si>
  <si>
    <t>https://drive.google.com/file/d/1W87xwce9orQShxZVIwt2CkOeyHA56DQE/view?usp=drivesdk</t>
  </si>
  <si>
    <t>Document successfully created; Document successfully merged; PDF created; Emails Sent: [To: moner.hassn@su.edu.krd]; Manually run by hersh.hamadameen@soran.edu.iq; Timestamp: May 1 2022 5:41 PM</t>
  </si>
  <si>
    <t>Jabbar Hamad Ade</t>
  </si>
  <si>
    <t xml:space="preserve">Erbil polytechnic university </t>
  </si>
  <si>
    <t xml:space="preserve">Soran technical institute </t>
  </si>
  <si>
    <t>MLT</t>
  </si>
  <si>
    <t>Jabar.odey@epu.edu.iq</t>
  </si>
  <si>
    <t>1MlWjxHtHiqE6LqrIeXLfRDVsvZEuEeea</t>
  </si>
  <si>
    <t>https://drive.google.com/file/d/1MlWjxHtHiqE6LqrIeXLfRDVsvZEuEeea/view?usp=drivesdk</t>
  </si>
  <si>
    <t>Document successfully created; Document successfully merged; PDF created; Emails Sent: [To: Jabar.odey@epu.edu.iq]; Manually run by hersh.hamadameen@soran.edu.iq; Timestamp: May 1 2022 5:41 PM</t>
  </si>
  <si>
    <t>Sarwan Maaroof Qadir</t>
  </si>
  <si>
    <t>student mastar</t>
  </si>
  <si>
    <t>Educations</t>
  </si>
  <si>
    <t>sarwan.qadir@soran.edu.iq</t>
  </si>
  <si>
    <t>1aGMqp5AHR4wLJjhvzNv12KeS-gK2DuGl</t>
  </si>
  <si>
    <t>https://drive.google.com/file/d/1aGMqp5AHR4wLJjhvzNv12KeS-gK2DuGl/view?usp=drivesdk</t>
  </si>
  <si>
    <t>Document successfully created; Document successfully merged; PDF created; Emails Sent: [To: sarwan.qadir@soran.edu.iq]; Manually run by hersh.hamadameen@soran.edu.iq; Timestamp: May 1 2022 5:41 PM</t>
  </si>
  <si>
    <t xml:space="preserve">وزارة التربيه </t>
  </si>
  <si>
    <t>مديرية تربيه الكرخ ٢</t>
  </si>
  <si>
    <t>mahmood15535@gmail.com</t>
  </si>
  <si>
    <t>1k3xgt_tHmvRAYFHeTWeENAsidzq5hYGm</t>
  </si>
  <si>
    <t>https://drive.google.com/file/d/1k3xgt_tHmvRAYFHeTWeENAsidzq5hYGm/view?usp=drivesdk</t>
  </si>
  <si>
    <t>Document successfully created; Document successfully merged; PDF created; Emails Sent: [To: mahmood15535@gmail.com]; Manually run by hersh.hamadameen@soran.edu.iq; Timestamp: May 1 2022 5:41 PM</t>
  </si>
  <si>
    <t>Karwan Rasul Hassan</t>
  </si>
  <si>
    <t>Salahaddin University-Erbil</t>
  </si>
  <si>
    <t>College of Education - Shaqlawa</t>
  </si>
  <si>
    <t xml:space="preserve">Physical Education </t>
  </si>
  <si>
    <t>Karwanhasan88@gmail.com</t>
  </si>
  <si>
    <t>1wrH9rrljKQyilhKJr5FzYUtMfPhC_nur</t>
  </si>
  <si>
    <t>https://drive.google.com/file/d/1wrH9rrljKQyilhKJr5FzYUtMfPhC_nur/view?usp=drivesdk</t>
  </si>
  <si>
    <t>Document successfully created; Document successfully merged; PDF created; Emails Sent: [To: Karwanhasan88@gmail.com]; Manually run by hersh.hamadameen@soran.edu.iq; Timestamp: May 1 2022 5:40 PM</t>
  </si>
  <si>
    <t xml:space="preserve">Dr .NAQEE HAMZAH JASIM AL SIYAF </t>
  </si>
  <si>
    <t>naqi.jasm@soran.edu.iq</t>
  </si>
  <si>
    <t>19a9EgFfykwqtSQmDt0rzxBuuQ-YEfDsl</t>
  </si>
  <si>
    <t>https://drive.google.com/file/d/19a9EgFfykwqtSQmDt0rzxBuuQ-YEfDsl/view?usp=drivesdk</t>
  </si>
  <si>
    <t>Document successfully created; Document successfully merged; PDF created; Emails Sent: [To: naqi.jasm@soran.edu.iq]; Manually run by hersh.hamadameen@soran.edu.iq; Timestamp: May 1 2022 5:40 PM</t>
  </si>
  <si>
    <t>Faculty Of Education</t>
  </si>
  <si>
    <t>School Of Physical Education</t>
  </si>
  <si>
    <t>1I75cyKKP2kYXt4gshZoawQ3EYFqCOlGK</t>
  </si>
  <si>
    <t>https://drive.google.com/file/d/1I75cyKKP2kYXt4gshZoawQ3EYFqCOlGK/view?usp=drivesdk</t>
  </si>
  <si>
    <t>Document successfully created; Document successfully merged; PDF created; Emails Sent: [To: ammar.hussien@soran.edu.iq]; Manually run by hersh.hamadameen@soran.edu.iq; Timestamp: May 1 2022 5:40 PM</t>
  </si>
  <si>
    <t>sulaymainyah</t>
  </si>
  <si>
    <t>college physical educaion sulaymainyah</t>
  </si>
  <si>
    <t>college physical education university sulaymainyah</t>
  </si>
  <si>
    <t>1ZCJSYpJIYjHqaiZOwS--46BmtWlWpiMK</t>
  </si>
  <si>
    <t>https://drive.google.com/file/d/1ZCJSYpJIYjHqaiZOwS--46BmtWlWpiMK/view?usp=drivesdk</t>
  </si>
  <si>
    <t>Document successfully created; Document successfully merged; PDF created; Emails Sent: [To: azad.abdullah@univsul.edu.iq]; Manually run by hersh.hamadameen@soran.edu.iq; Timestamp: May 1 2022 5:40 PM</t>
  </si>
  <si>
    <t>Fatima Hussein Owaid</t>
  </si>
  <si>
    <t>جامعه سوران</t>
  </si>
  <si>
    <t>اكليه التربيه الاساسيه</t>
  </si>
  <si>
    <t>قسم التربيه الرياضيه</t>
  </si>
  <si>
    <t>fatima.owaid@soran.edu.iq</t>
  </si>
  <si>
    <t>/</t>
  </si>
  <si>
    <t>1cFG2SxYmL5ZtC9ECE3uBZpYn-jpCmDAU</t>
  </si>
  <si>
    <t>https://drive.google.com/file/d/1cFG2SxYmL5ZtC9ECE3uBZpYn-jpCmDAU/view?usp=drivesdk</t>
  </si>
  <si>
    <t>Document successfully created; Document successfully merged; PDF created; Emails Sent: [To: fatima.owaid@soran.edu.iq]; Manually run by hersh.hamadameen@soran.edu.iq; Timestamp: May 1 2022 5:40 PM</t>
  </si>
  <si>
    <t xml:space="preserve">Basam.aziz@soran.edu.iq </t>
  </si>
  <si>
    <t>جامعة سوران</t>
  </si>
  <si>
    <t>كليه التربيه الاساسيه</t>
  </si>
  <si>
    <t xml:space="preserve">لا يوجد </t>
  </si>
  <si>
    <t>Basam.aziz@soran.edu.iq</t>
  </si>
  <si>
    <t>لا يوجد</t>
  </si>
  <si>
    <t>1YXKbDWDQASUOMoMEyZiJDnZMDzDZ1dVZ</t>
  </si>
  <si>
    <t>https://drive.google.com/file/d/1YXKbDWDQASUOMoMEyZiJDnZMDzDZ1dVZ/view?usp=drivesdk</t>
  </si>
  <si>
    <t>Document successfully created; Document successfully merged; PDF created; Emails Sent: [To: Basam.aziz@soran.edu.iq]; Manually run by hersh.hamadameen@soran.edu.iq; Timestamp: May 1 2022 5:40 PM</t>
  </si>
  <si>
    <t>FURSAH AHMAD HUSSEIN</t>
  </si>
  <si>
    <t xml:space="preserve">Faculty of Education </t>
  </si>
  <si>
    <t xml:space="preserve">Social Science Department </t>
  </si>
  <si>
    <t>farsat.hussin@soran.edu.iq</t>
  </si>
  <si>
    <t>1X0ICY_p2eRYwOsN8XJo8EPvewQN2N9ap</t>
  </si>
  <si>
    <t>https://drive.google.com/file/d/1X0ICY_p2eRYwOsN8XJo8EPvewQN2N9ap/view?usp=drivesdk</t>
  </si>
  <si>
    <t>Document successfully created; Document successfully merged; PDF created; Emails Sent: [To: farsat.hussin@soran.edu.iq]; Manually run by hersh.hamadameen@soran.edu.iq; Timestamp: May 1 2022 5:40 PM</t>
  </si>
  <si>
    <t>Assist.Prof.Dr.Hana.Kadum. Shanan</t>
  </si>
  <si>
    <t xml:space="preserve">Al.Muthanna </t>
  </si>
  <si>
    <t>College 9f Science</t>
  </si>
  <si>
    <t xml:space="preserve">Biology </t>
  </si>
  <si>
    <t>hanakadum@mu.edu.iq</t>
  </si>
  <si>
    <t>10GLdp6nM3KIBhR2B6QNKdtEBrnKhpMx_</t>
  </si>
  <si>
    <t>https://drive.google.com/file/d/10GLdp6nM3KIBhR2B6QNKdtEBrnKhpMx_/view?usp=drivesdk</t>
  </si>
  <si>
    <t>Document successfully created; Document successfully merged; PDF created; Emails Sent: [To: hanakadum@mu.edu.iq]; Manually run by hersh.hamadameen@soran.edu.iq; Timestamp: May 1 2022 5:39 PM</t>
  </si>
  <si>
    <t xml:space="preserve">ferial sami khalil </t>
  </si>
  <si>
    <t xml:space="preserve">الجامعة المستنصرية </t>
  </si>
  <si>
    <t xml:space="preserve">التربية البدنية وعلوم الرياضة </t>
  </si>
  <si>
    <t xml:space="preserve">تاهيل الاصابات </t>
  </si>
  <si>
    <t>ferialsami921@gmail.com</t>
  </si>
  <si>
    <t>لا</t>
  </si>
  <si>
    <t>1LLYJdwxKkI5QoQlgmZY7-y6t5Yzw7Bwb</t>
  </si>
  <si>
    <t>https://drive.google.com/file/d/1LLYJdwxKkI5QoQlgmZY7-y6t5Yzw7Bwb/view?usp=drivesdk</t>
  </si>
  <si>
    <t>Document successfully created; Document successfully merged; PDF created; Emails Sent: [To: ferialsami921@gmail.com]; Manually run by hersh.hamadameen@soran.edu.iq; Timestamp: May 1 2022 5:39 PM</t>
  </si>
  <si>
    <t xml:space="preserve">Prof .Dr. Entsar Arebe </t>
  </si>
  <si>
    <t>بغداد</t>
  </si>
  <si>
    <t>الادارة والاقتصاد</t>
  </si>
  <si>
    <t>الاحصاء</t>
  </si>
  <si>
    <t>entsar.arebe@gmail.com</t>
  </si>
  <si>
    <t>1KZN3HJeA6GWyxh1Qu6fOLVPlMULuCaKp</t>
  </si>
  <si>
    <t>https://drive.google.com/file/d/1KZN3HJeA6GWyxh1Qu6fOLVPlMULuCaKp/view?usp=drivesdk</t>
  </si>
  <si>
    <t>Document successfully created; Document successfully merged; PDF created; Emails Sent: [To: entsar.arebe@gmail.com]; Manually run by hersh.hamadameen@soran.edu.iq; Timestamp: May 1 2022 5:39 PM</t>
  </si>
  <si>
    <t>Hiam Sadiq Ahmed</t>
  </si>
  <si>
    <t>جامعة صلاح الدين</t>
  </si>
  <si>
    <t>كلية التربية و علوم الرياضة</t>
  </si>
  <si>
    <t>الالعاب الفردية</t>
  </si>
  <si>
    <t>hiam.ahmed@su.edu.krd</t>
  </si>
  <si>
    <t>1JJxElfPxjPBw92JnYb3GgHaFQOCp6QUD</t>
  </si>
  <si>
    <t>https://drive.google.com/file/d/1JJxElfPxjPBw92JnYb3GgHaFQOCp6QUD/view?usp=drivesdk</t>
  </si>
  <si>
    <t>Document successfully created; Document successfully merged; PDF created; Emails Sent: [To: hiam.ahmed@su.edu.krd]; Manually run by hersh.hamadameen@soran.edu.iq; Timestamp: May 1 2022 5:39 PM</t>
  </si>
  <si>
    <t>Oras Basim Jameel</t>
  </si>
  <si>
    <t>Almuthanna</t>
  </si>
  <si>
    <t>Education of pure science</t>
  </si>
  <si>
    <t>Mathematices</t>
  </si>
  <si>
    <t>orasbj@mu.edu.iq</t>
  </si>
  <si>
    <t>1KiQ7-vEbY0X4_I3huoHd1aU4Rx8h473q</t>
  </si>
  <si>
    <t>https://drive.google.com/file/d/1KiQ7-vEbY0X4_I3huoHd1aU4Rx8h473q/view?usp=drivesdk</t>
  </si>
  <si>
    <t>Document successfully created; Document successfully merged; PDF created; Emails Sent: [To: orasbj@mu.edu.iq]; Manually run by hersh.hamadameen@soran.edu.iq; Timestamp: May 1 2022 5:39 PM</t>
  </si>
  <si>
    <t xml:space="preserve">Ibtehaj Raheem Ali </t>
  </si>
  <si>
    <t xml:space="preserve">University of Kufa </t>
  </si>
  <si>
    <t xml:space="preserve">Education for women </t>
  </si>
  <si>
    <t xml:space="preserve">Chemistry </t>
  </si>
  <si>
    <t>ibtihaj.alshirmani@uokufa.edu.iq</t>
  </si>
  <si>
    <t xml:space="preserve">محاضرات مفيدة و شرح وافي </t>
  </si>
  <si>
    <t>1K4q0HZ5WikfzroZa9jmr00fn3sxbA6i5</t>
  </si>
  <si>
    <t>https://drive.google.com/file/d/1K4q0HZ5WikfzroZa9jmr00fn3sxbA6i5/view?usp=drivesdk</t>
  </si>
  <si>
    <t>Document successfully created; Document successfully merged; PDF created; Emails Sent: [To: ibtihaj.alshirmani@uokufa.edu.iq]; Manually run by hersh.hamadameen@soran.edu.iq; Timestamp: May 1 2022 5:39 PM</t>
  </si>
  <si>
    <t>social science</t>
  </si>
  <si>
    <t>-</t>
  </si>
  <si>
    <t>1zAexBMdjs7KyIlofDe9uTKMq8WT6kJ6Q</t>
  </si>
  <si>
    <t>https://drive.google.com/file/d/1zAexBMdjs7KyIlofDe9uTKMq8WT6kJ6Q/view?usp=drivesdk</t>
  </si>
  <si>
    <t>Document successfully created; Document successfully merged; PDF created; Emails Sent: [To: saadaldeen.nuri@soran.edu.iq]; Manually run by hersh.hamadameen@soran.edu.iq; Timestamp: May 1 2022 5:39 PM</t>
  </si>
  <si>
    <t>Bushra KadhumALHammashi</t>
  </si>
  <si>
    <t>كليه التربيه البدنيه وعلوم الرياضه للبنات</t>
  </si>
  <si>
    <t>بايوميكانيك</t>
  </si>
  <si>
    <t>bushra@copew.uobaghdad.edu.iq</t>
  </si>
  <si>
    <t xml:space="preserve">يعقد قسم التربية الرياضية ورشة عمل تحت عنوان "الأساليب الاحصائية وطرق معالجة الاخطاء في بحوث ودراسات التربية الرياضية </t>
  </si>
  <si>
    <t>1pkAfy3M5Jps2t2S13PSk4efMzNDnhVNw</t>
  </si>
  <si>
    <t>https://drive.google.com/file/d/1pkAfy3M5Jps2t2S13PSk4efMzNDnhVNw/view?usp=drivesdk</t>
  </si>
  <si>
    <t>Document successfully created; Document successfully merged; PDF created; Emails Sent: [To: bushra@copew.uobaghdad.edu.iq]; Manually run by hersh.hamadameen@soran.edu.iq; Timestamp: May 1 2022 5:39 PM</t>
  </si>
  <si>
    <t xml:space="preserve">جامعة صلاح الدين </t>
  </si>
  <si>
    <t>كليه التربيه شقلاوه</t>
  </si>
  <si>
    <t xml:space="preserve">قسم الرياضة </t>
  </si>
  <si>
    <t>14T2mMWzT9_bE48Gq27GMJRwtRdnvHY_0</t>
  </si>
  <si>
    <t>https://drive.google.com/file/d/14T2mMWzT9_bE48Gq27GMJRwtRdnvHY_0/view?usp=drivesdk</t>
  </si>
  <si>
    <t>Document successfully created; Document successfully merged; PDF created; Emails Sent: [To: moner.hassn@su.edu.krd]; Manually run by hersh.hamadameen@soran.edu.iq; Timestamp: May 1 2022 5:38 PM</t>
  </si>
  <si>
    <t>basem sami she ehed</t>
  </si>
  <si>
    <t xml:space="preserve">Dhi Qar University </t>
  </si>
  <si>
    <t xml:space="preserve">theoretical sciences </t>
  </si>
  <si>
    <t>basemsport521@gmail.com</t>
  </si>
  <si>
    <t>1yQ319jnMun6f4ulk8jbxyyx7PguVr6XS</t>
  </si>
  <si>
    <t>https://drive.google.com/file/d/1yQ319jnMun6f4ulk8jbxyyx7PguVr6XS/view?usp=drivesdk</t>
  </si>
  <si>
    <t>Document successfully created; Document successfully merged; PDF created; Emails Sent: [To: basemsport521@gmail.com]; Manually run by hersh.hamadameen@soran.edu.iq; Timestamp: May 1 2022 5:38 PM</t>
  </si>
  <si>
    <t xml:space="preserve">Iqbal Abdul Hussein Neamah </t>
  </si>
  <si>
    <t xml:space="preserve">Baghdad </t>
  </si>
  <si>
    <t xml:space="preserve">Physical education and sports science for Girls </t>
  </si>
  <si>
    <t xml:space="preserve">Team games </t>
  </si>
  <si>
    <t>iqbal_alesawe@yahoo.com</t>
  </si>
  <si>
    <t xml:space="preserve">Thanks </t>
  </si>
  <si>
    <t>1zUxcVvnbrBoPtyYTUTfP-sVDZd_cn7An</t>
  </si>
  <si>
    <t>https://drive.google.com/file/d/1zUxcVvnbrBoPtyYTUTfP-sVDZd_cn7An/view?usp=drivesdk</t>
  </si>
  <si>
    <t>Document successfully created; Document successfully merged; PDF created; Emails Sent: [To: iqbal_alesawe@yahoo.com]; Manually run by hersh.hamadameen@soran.edu.iq; Timestamp: May 1 2022 5:38 PM</t>
  </si>
  <si>
    <t xml:space="preserve">Haider Mohammed Muslih </t>
  </si>
  <si>
    <t>Qadisiyah</t>
  </si>
  <si>
    <t>Physical Education and Sports Science</t>
  </si>
  <si>
    <t>no</t>
  </si>
  <si>
    <t>haider.m1983@yahoo.com</t>
  </si>
  <si>
    <t>1H7JUdXutxsZpW7OR_3XrZvA-K_TuXGG5</t>
  </si>
  <si>
    <t>https://drive.google.com/file/d/1H7JUdXutxsZpW7OR_3XrZvA-K_TuXGG5/view?usp=drivesdk</t>
  </si>
  <si>
    <t>Document successfully created; Document successfully merged; PDF created; Emails Sent: [To: haider.m1983@yahoo.com]; Manually run by hersh.hamadameen@soran.edu.iq; Timestamp: May 1 2022 5:38 PM</t>
  </si>
  <si>
    <t xml:space="preserve"> Nagham salman kareem</t>
  </si>
  <si>
    <t xml:space="preserve">Al-muthana university </t>
  </si>
  <si>
    <t>College of physical education and sport sciences</t>
  </si>
  <si>
    <t xml:space="preserve">Theoritical sciences </t>
  </si>
  <si>
    <t>nagham.salman@mu.edu.iq</t>
  </si>
  <si>
    <t>1C30XuwwfLsBTPfgiFiuask9-CuMagN4P</t>
  </si>
  <si>
    <t>https://drive.google.com/file/d/1C30XuwwfLsBTPfgiFiuask9-CuMagN4P/view?usp=drivesdk</t>
  </si>
  <si>
    <t>Document successfully created; Document successfully merged; PDF created; Emails Sent: [To: nagham.salman@mu.edu.iq]; Manually run by hersh.hamadameen@soran.edu.iq; Timestamp: May 1 2022 5:38 PM</t>
  </si>
  <si>
    <t xml:space="preserve">Sahira Razaq Kadhum </t>
  </si>
  <si>
    <t>sahira_muayad@yahoo.com</t>
  </si>
  <si>
    <t xml:space="preserve">Thank you </t>
  </si>
  <si>
    <t>1ZNCOmhaaCg46shnbHYfwKj7IoyQK5Go0</t>
  </si>
  <si>
    <t>https://drive.google.com/file/d/1ZNCOmhaaCg46shnbHYfwKj7IoyQK5Go0/view?usp=drivesdk</t>
  </si>
  <si>
    <t>Document successfully created; Document successfully merged; PDF created; Emails Sent: [To: sahira_muayad@yahoo.com]; Manually run by hersh.hamadameen@soran.edu.iq; Timestamp: May 1 2022 5:38 PM</t>
  </si>
  <si>
    <t xml:space="preserve">Salah hasan yousef </t>
  </si>
  <si>
    <t>BSc</t>
  </si>
  <si>
    <t xml:space="preserve">Alkitab </t>
  </si>
  <si>
    <t xml:space="preserve">Faculty of education </t>
  </si>
  <si>
    <t>salahchardagle@gmail.com</t>
  </si>
  <si>
    <t>1KZ91NLaJ2__u03qyXaO0MF90SVKGUyXA</t>
  </si>
  <si>
    <t>https://drive.google.com/file/d/1KZ91NLaJ2__u03qyXaO0MF90SVKGUyXA/view?usp=drivesdk</t>
  </si>
  <si>
    <t>Document successfully created; Document successfully merged; PDF created; Emails Sent: [To: salahchardagle@gmail.com]; Manually run by hersh.hamadameen@soran.edu.iq; Timestamp: May 1 2022 5:38 PM</t>
  </si>
  <si>
    <t>Nawars Mahmood sabea</t>
  </si>
  <si>
    <t>Senior Lecturer</t>
  </si>
  <si>
    <t xml:space="preserve">كليه كوت جامعه </t>
  </si>
  <si>
    <t xml:space="preserve">كليه تربيه البدنية وعلوم الرياضة </t>
  </si>
  <si>
    <t>nmhm16912@gmail.com</t>
  </si>
  <si>
    <t xml:space="preserve">لايوجد </t>
  </si>
  <si>
    <t>1elzsHC3j-JvPs_axs_o9GKdbW5hukRq_</t>
  </si>
  <si>
    <t>https://drive.google.com/file/d/1elzsHC3j-JvPs_axs_o9GKdbW5hukRq_/view?usp=drivesdk</t>
  </si>
  <si>
    <t>Document successfully created; Document successfully merged; PDF created; Emails Sent: [To: nmhm16912@gmail.com]; Manually run by hersh.hamadameen@soran.edu.iq; Timestamp: May 1 2022 5:37 PM</t>
  </si>
  <si>
    <t>Mohammed Naji Abugneam</t>
  </si>
  <si>
    <t>Kufa</t>
  </si>
  <si>
    <t>Education for girls</t>
  </si>
  <si>
    <t>Physical education and sport science</t>
  </si>
  <si>
    <t>mohammedn.shaker@uokufa.edu.iq</t>
  </si>
  <si>
    <t>1iQHyZDWCcLjwE2KTzwG9NbBAKg1O9q64</t>
  </si>
  <si>
    <t>https://drive.google.com/file/d/1iQHyZDWCcLjwE2KTzwG9NbBAKg1O9q64/view?usp=drivesdk</t>
  </si>
  <si>
    <t>Document successfully created; Document successfully merged; PDF created; Emails Sent: [To: mohammedn.shaker@uokufa.edu.iq]; Manually run by hersh.hamadameen@soran.edu.iq; Timestamp: May 1 2022 5:37 PM</t>
  </si>
  <si>
    <t>kurdistan Rafiq</t>
  </si>
  <si>
    <t>SORAN</t>
  </si>
  <si>
    <t>ARTS</t>
  </si>
  <si>
    <t>English</t>
  </si>
  <si>
    <t>kurdistan.moheddin@gmail.com</t>
  </si>
  <si>
    <t>thanks</t>
  </si>
  <si>
    <t>1sInx865oeeOTeX51YQLsJPc7KN2yuTzG</t>
  </si>
  <si>
    <t>https://drive.google.com/file/d/1sInx865oeeOTeX51YQLsJPc7KN2yuTzG/view?usp=drivesdk</t>
  </si>
  <si>
    <t>Document successfully created; Document successfully merged; PDF created; Emails Sent: [To: kurdistan.moheddin@gmail.com]; Manually run by hersh.hamadameen@soran.edu.iq; Timestamp: May 1 2022 5:37 PM</t>
  </si>
  <si>
    <t>azadhassan abdullah</t>
  </si>
  <si>
    <t>university sulaymaiyah</t>
  </si>
  <si>
    <t>collegr physical educaion sulaymainyah</t>
  </si>
  <si>
    <t>azad.abdullah@univsul.ed.iq</t>
  </si>
  <si>
    <t>18MpwgEXWoSZcVxNNTGjpIjF9Bu3TUl89</t>
  </si>
  <si>
    <t>https://drive.google.com/file/d/18MpwgEXWoSZcVxNNTGjpIjF9Bu3TUl89/view?usp=drivesdk</t>
  </si>
  <si>
    <t>Document successfully created; Document successfully merged; PDF created; Emails Sent: [To: azad.abdullah@univsul.ed.iq]; Manually run by hersh.hamadameen@soran.edu.iq; Timestamp: May 1 2022 5:37 PM</t>
  </si>
  <si>
    <t xml:space="preserve">Zainab Nadhem Shakir </t>
  </si>
  <si>
    <t>جامعة الكوفه ا</t>
  </si>
  <si>
    <t xml:space="preserve">التربية للبنات </t>
  </si>
  <si>
    <t xml:space="preserve">قسم التربية البدنية وعلوم الرياضة </t>
  </si>
  <si>
    <t>zainabaya279@gmail.com</t>
  </si>
  <si>
    <t>1lAJIyFw3Vz4rBYoLFF_OEnKRJKBEkmtH</t>
  </si>
  <si>
    <t>https://drive.google.com/file/d/1lAJIyFw3Vz4rBYoLFF_OEnKRJKBEkmtH/view?usp=drivesdk</t>
  </si>
  <si>
    <t>Document successfully created; Document successfully merged; PDF created; Emails Sent: [To: zainabaya279@gmail.com]; Manually run by hersh.hamadameen@soran.edu.iq; Timestamp: May 1 2022 5:37 PM</t>
  </si>
  <si>
    <t xml:space="preserve"> Dr .NAQEE HAMZAH JASIM AL SIYAF </t>
  </si>
  <si>
    <t>1tr2_pDWvtO8iV4bwQ-oiNma_SoAMN1ow</t>
  </si>
  <si>
    <t>https://drive.google.com/file/d/1tr2_pDWvtO8iV4bwQ-oiNma_SoAMN1ow/view?usp=drivesdk</t>
  </si>
  <si>
    <t>Document successfully created; Document successfully merged; PDF created; Emails Sent: [To: naqi.jasm@soran.edu.iq]; Manually run by hersh.hamadameen@soran.edu.iq; Timestamp: May 1 2022 5:37 PM</t>
  </si>
  <si>
    <t xml:space="preserve">Dr. Monaf abd alazaz Moamad </t>
  </si>
  <si>
    <t>College of Education for Girls/</t>
  </si>
  <si>
    <t>Department of Physical Education and Sports Sciences</t>
  </si>
  <si>
    <t>munafa.abdullateef@uokufa.edu.iq</t>
  </si>
  <si>
    <t>1SVpA0y-74QZ3tBKPAqSUIGN0tusdEmaY</t>
  </si>
  <si>
    <t>https://drive.google.com/file/d/1SVpA0y-74QZ3tBKPAqSUIGN0tusdEmaY/view?usp=drivesdk</t>
  </si>
  <si>
    <t>Document successfully created; Document successfully merged; PDF created; Emails Sent: [To: munafa.abdullateef@uokufa.edu.iq]; Manually run by hersh.hamadameen@soran.edu.iq; Timestamp: May 1 2022 5:37 PM</t>
  </si>
  <si>
    <t>ZhianJamal Othman</t>
  </si>
  <si>
    <t>Cihan/ Erbil</t>
  </si>
  <si>
    <t>Education-Physical Education and sport Sciences</t>
  </si>
  <si>
    <t>Physical Education and sport Sciences</t>
  </si>
  <si>
    <t>zhian.othman@cihanuniversity.edu.iq</t>
  </si>
  <si>
    <t>very good</t>
  </si>
  <si>
    <t>1hdOL7QADvB1Ivg_a738RkeaAV9yA3eRJ</t>
  </si>
  <si>
    <t>https://drive.google.com/file/d/1hdOL7QADvB1Ivg_a738RkeaAV9yA3eRJ/view?usp=drivesdk</t>
  </si>
  <si>
    <t>Document successfully created; Document successfully merged; PDF created; Emails Sent: [To: zhian.othman@cihanuniversity.edu.iq]; Manually run by hersh.hamadameen@soran.edu.iq; Timestamp: May 1 2022 5:37 PM</t>
  </si>
  <si>
    <t xml:space="preserve">Education for wemen </t>
  </si>
  <si>
    <t>محاضرات قيمة موفقين</t>
  </si>
  <si>
    <t>1Pkb67aAYM89mNJlVm1clW3Ch1ZFMCo6Y</t>
  </si>
  <si>
    <t>https://drive.google.com/file/d/1Pkb67aAYM89mNJlVm1clW3Ch1ZFMCo6Y/view?usp=drivesdk</t>
  </si>
  <si>
    <t>Document successfully created; Document successfully merged; PDF created; Emails Sent: [To: ibtihaj.alshirmani@uokufa.edu.iq]; Manually run by hersh.hamadameen@soran.edu.iq; Timestamp: May 1 2022 5:36 PM</t>
  </si>
  <si>
    <t>Ahmed Anwar Saad</t>
  </si>
  <si>
    <t>ادارة واقتصاد</t>
  </si>
  <si>
    <t>مدقق محاسبة مالية</t>
  </si>
  <si>
    <t>موفقين</t>
  </si>
  <si>
    <t>1bTPt0TmnWacRjAiX5rWAlDJPclv6lS1d</t>
  </si>
  <si>
    <t>https://drive.google.com/file/d/1bTPt0TmnWacRjAiX5rWAlDJPclv6lS1d/view?usp=drivesdk</t>
  </si>
  <si>
    <t>Saba Qais Ghadban</t>
  </si>
  <si>
    <t>Baghdad</t>
  </si>
  <si>
    <t>Presidency of the University of baghdad</t>
  </si>
  <si>
    <t>موارد بشرية</t>
  </si>
  <si>
    <t>Sabakais75@gmail.com</t>
  </si>
  <si>
    <t>1mqc_a67g_gceRYAzZXpqGFK8LjE2rzUT</t>
  </si>
  <si>
    <t>https://drive.google.com/file/d/1mqc_a67g_gceRYAzZXpqGFK8LjE2rzUT/view?usp=drivesdk</t>
  </si>
  <si>
    <t>Document successfully created; Document successfully merged; PDF created; Emails Sent: [To: Sabakais75@gmail.com]; Manually run by hersh.hamadameen@soran.edu.iq; Timestamp: May 1 2022 5:36 PM</t>
  </si>
  <si>
    <t>Zainab Saleh Kazem</t>
  </si>
  <si>
    <t>Master student</t>
  </si>
  <si>
    <t>University of Kufa</t>
  </si>
  <si>
    <t>College of Education for Girls</t>
  </si>
  <si>
    <t>zainabsalehkadim@gmail.com</t>
  </si>
  <si>
    <t>1Sls3lmyFpiOy5thNynWztuWXCJoLJYuX</t>
  </si>
  <si>
    <t>https://drive.google.com/file/d/1Sls3lmyFpiOy5thNynWztuWXCJoLJYuX/view?usp=drivesdk</t>
  </si>
  <si>
    <t>Document successfully created; Document successfully merged; PDF created; Emails Sent: [To: zainabsalehkadim@gmail.com]; Manually run by hersh.hamadameen@soran.edu.iq; Timestamp: May 1 2022 5:36 PM</t>
  </si>
  <si>
    <t>Dr firashasan abdul hussain</t>
  </si>
  <si>
    <t>Un.Basrah</t>
  </si>
  <si>
    <t>Collage of sport education</t>
  </si>
  <si>
    <t>Sociology</t>
  </si>
  <si>
    <t>dr_firashasan@yahoo.com</t>
  </si>
  <si>
    <t>1KJi9gKRXwSvmn90EbwGi2iVRWMLTQUXn</t>
  </si>
  <si>
    <t>https://drive.google.com/file/d/1KJi9gKRXwSvmn90EbwGi2iVRWMLTQUXn/view?usp=drivesdk</t>
  </si>
  <si>
    <t>Document successfully created; Document successfully merged; PDF created; Emails Sent: [To: dr_firashasan@yahoo.com]; Manually run by hersh.hamadameen@soran.edu.iq; Timestamp: May 1 2022 5:36 PM</t>
  </si>
  <si>
    <t xml:space="preserve">Dr. Amena Kareem Hussein </t>
  </si>
  <si>
    <t>كركوك</t>
  </si>
  <si>
    <t xml:space="preserve">التربية البدنيه وعلوم الرياضه </t>
  </si>
  <si>
    <t xml:space="preserve">الألعاب الفرقيه </t>
  </si>
  <si>
    <t>ameena_kareem@uokirkuk.edu.iq</t>
  </si>
  <si>
    <t>نعم</t>
  </si>
  <si>
    <t>1vBmFTkEr6hWyZI5tPeHJlRji60z-dGl1</t>
  </si>
  <si>
    <t>https://drive.google.com/file/d/1vBmFTkEr6hWyZI5tPeHJlRji60z-dGl1/view?usp=drivesdk</t>
  </si>
  <si>
    <t>Document successfully created; Document successfully merged; PDF created; Emails Sent: [To: ameena_kareem@uokirkuk.edu.iq]; Manually run by hersh.hamadameen@soran.edu.iq; Timestamp: May 1 2022 5:36 PM</t>
  </si>
  <si>
    <t>Azhar Abdulwahab Mohammed</t>
  </si>
  <si>
    <t xml:space="preserve">ميسان </t>
  </si>
  <si>
    <t xml:space="preserve">التربية </t>
  </si>
  <si>
    <t xml:space="preserve">فيزياء </t>
  </si>
  <si>
    <t>azhar.abdulwahab@uomisan.edu.iq</t>
  </si>
  <si>
    <t>1DEKbDdV1_UjUFNg57lqn5EY8hGUPqgIC</t>
  </si>
  <si>
    <t>https://drive.google.com/file/d/1DEKbDdV1_UjUFNg57lqn5EY8hGUPqgIC/view?usp=drivesdk</t>
  </si>
  <si>
    <t>Document successfully created; Document successfully merged; PDF created; Emails Sent: [To: azhar.abdulwahab@uomisan.edu.iq]; Manually run by hersh.hamadameen@soran.edu.iq; Timestamp: May 1 2022 5:36 PM</t>
  </si>
  <si>
    <t>Dakan Bikhtiyar Omer</t>
  </si>
  <si>
    <t>University Of sulaymanyah</t>
  </si>
  <si>
    <t>College Of Physical education</t>
  </si>
  <si>
    <t>Basic Education</t>
  </si>
  <si>
    <t>dakan.omar@univsul.edu.iq</t>
  </si>
  <si>
    <t>Thanks</t>
  </si>
  <si>
    <t>18AiWUbkRURW2g_ploAjOcVBIUiwM217N</t>
  </si>
  <si>
    <t>https://drive.google.com/file/d/18AiWUbkRURW2g_ploAjOcVBIUiwM217N/view?usp=drivesdk</t>
  </si>
  <si>
    <t>Document successfully created; Document successfully merged; PDF created; Emails Sent: [To: dakan.omar@univsul.edu.iq]; Manually run by hersh.hamadameen@soran.edu.iq; Timestamp: May 1 2022 5:36 PM</t>
  </si>
  <si>
    <t>Dr fadi kibbe</t>
  </si>
  <si>
    <t>University of arts and sciences</t>
  </si>
  <si>
    <t>Physicul education</t>
  </si>
  <si>
    <t>Sports management</t>
  </si>
  <si>
    <t>amirleban@gmai.com</t>
  </si>
  <si>
    <t>1q1pN6lMsVX2NTl8-k9kxFNNdbp5of_2F</t>
  </si>
  <si>
    <t>https://drive.google.com/file/d/1q1pN6lMsVX2NTl8-k9kxFNNdbp5of_2F/view?usp=drivesdk</t>
  </si>
  <si>
    <t>Document successfully created; Document successfully merged; PDF created; Emails Sent: [To: amirleban@gmai.com]; Manually run by hersh.hamadameen@soran.edu.iq; Timestamp: May 1 2022 5:35 PM</t>
  </si>
  <si>
    <t>Uday CH. Hasan</t>
  </si>
  <si>
    <t>Al-Kitab</t>
  </si>
  <si>
    <t>dr_udayhasan@yahoo.com</t>
  </si>
  <si>
    <t>1wTu7IWy70XwaCKUinyZxwvp4TsRtPmyt</t>
  </si>
  <si>
    <t>https://drive.google.com/file/d/1wTu7IWy70XwaCKUinyZxwvp4TsRtPmyt/view?usp=drivesdk</t>
  </si>
  <si>
    <t>Document successfully created; Document successfully merged; PDF created; Emails Sent: [To: dr_udayhasan@yahoo.com]; Manually run by hersh.hamadameen@soran.edu.iq; Timestamp: May 1 2022 5:35 PM</t>
  </si>
  <si>
    <t>dhmyeaa hamed shehab</t>
  </si>
  <si>
    <t xml:space="preserve">جامعة بغداد </t>
  </si>
  <si>
    <t xml:space="preserve">كلية الإدارة والاقتصاد </t>
  </si>
  <si>
    <t xml:space="preserve">الاحصاء </t>
  </si>
  <si>
    <t>dhmyeaa.hamed@coadec.uobaghdad.edu.iq</t>
  </si>
  <si>
    <t>1Pu2ZHN55RB7XpKnARmjQdnODUlt_-N94</t>
  </si>
  <si>
    <t>https://drive.google.com/file/d/1Pu2ZHN55RB7XpKnARmjQdnODUlt_-N94/view?usp=drivesdk</t>
  </si>
  <si>
    <t>Document successfully created; Document successfully merged; PDF created; Emails Sent: [To: dhmyeaa.hamed@coadec.uobaghdad.edu.iq]; Manually run by hersh.hamadameen@soran.edu.iq; Timestamp: May 1 2022 5:35 PM</t>
  </si>
  <si>
    <t>Prof.Dr.Entsar Arebe</t>
  </si>
  <si>
    <t>1mEomWTzMQfLwLSitmTiP5q4zY1Kt4Ypd</t>
  </si>
  <si>
    <t>https://drive.google.com/file/d/1mEomWTzMQfLwLSitmTiP5q4zY1Kt4Ypd/view?usp=drivesdk</t>
  </si>
  <si>
    <t>Document successfully created; Document successfully merged; PDF created; Emails Sent: [To: entsar.arebe@gmail.com]; Manually run by hersh.hamadameen@soran.edu.iq; Timestamp: May 1 2022 5:35 PM</t>
  </si>
  <si>
    <t>Mona Harb Kibbeh</t>
  </si>
  <si>
    <t>Student</t>
  </si>
  <si>
    <t>Lebanese</t>
  </si>
  <si>
    <t>Sports Management</t>
  </si>
  <si>
    <t>manmoun2012@gmail.com</t>
  </si>
  <si>
    <t>1RZ6ipmt--hvZoP6CnxZ1DzdCnF--g-OS</t>
  </si>
  <si>
    <t>https://drive.google.com/file/d/1RZ6ipmt--hvZoP6CnxZ1DzdCnF--g-OS/view?usp=drivesdk</t>
  </si>
  <si>
    <t>Document successfully created; Document successfully merged; PDF created; Emails Sent: [To: manmoun2012@gmail.com]; Manually run by hersh.hamadameen@soran.edu.iq; Timestamp: May 1 2022 5:35 PM</t>
  </si>
  <si>
    <t xml:space="preserve">Khalid Waleed atta </t>
  </si>
  <si>
    <t xml:space="preserve">Economic and administrations </t>
  </si>
  <si>
    <t xml:space="preserve">Statistics </t>
  </si>
  <si>
    <t>khalidwaleed@coadec.uobaghdad.edu.iq</t>
  </si>
  <si>
    <t>1XSQo6jTbN_1qgoFS3MxPATPro7Jdd0kK</t>
  </si>
  <si>
    <t>https://drive.google.com/file/d/1XSQo6jTbN_1qgoFS3MxPATPro7Jdd0kK/view?usp=drivesdk</t>
  </si>
  <si>
    <t>Document successfully created; Document successfully merged; PDF created; Emails Sent: [To: khalidwaleed@coadec.uobaghdad.edu.iq]; Manually run by hersh.hamadameen@soran.edu.iq; Timestamp: May 1 2022 5:35 PM</t>
  </si>
  <si>
    <t>Ali kadhim Abd Alqader</t>
  </si>
  <si>
    <t xml:space="preserve">جامعة البصرة </t>
  </si>
  <si>
    <t>كلية التربية البدنية</t>
  </si>
  <si>
    <t>التربية البدنية</t>
  </si>
  <si>
    <t>ma4494881@gmail.com</t>
  </si>
  <si>
    <t>1OkMDrgy_fwEiiQwgvjkAYBfOyu6XCkSJ</t>
  </si>
  <si>
    <t>https://drive.google.com/file/d/1OkMDrgy_fwEiiQwgvjkAYBfOyu6XCkSJ/view?usp=drivesdk</t>
  </si>
  <si>
    <t>Document successfully created; Document successfully merged; PDF created; Emails Sent: [To: ma4494881@gmail.com]; Manually run by hersh.hamadameen@soran.edu.iq; Timestamp: May 1 2022 5:35 PM</t>
  </si>
  <si>
    <t>Emad Hazim Aboudi</t>
  </si>
  <si>
    <t>Administration and economics</t>
  </si>
  <si>
    <t>Statistics</t>
  </si>
  <si>
    <t>emadhazim@coadec.uobaghdad.edu.iq</t>
  </si>
  <si>
    <t>Very good</t>
  </si>
  <si>
    <t>1-rVIRULg2udUzftnEEgmVtqiGd0JvDux</t>
  </si>
  <si>
    <t>https://drive.google.com/file/d/1-rVIRULg2udUzftnEEgmVtqiGd0JvDux/view?usp=drivesdk</t>
  </si>
  <si>
    <t>Document successfully created; Document successfully merged; PDF created; Emails Sent: [To: emadhazim@coadec.uobaghdad.edu.iq]; Manually run by hersh.hamadameen@soran.edu.iq; Timestamp: May 1 2022 5:35 PM</t>
  </si>
  <si>
    <t xml:space="preserve">Khalil Hamid Mohammed Ali </t>
  </si>
  <si>
    <t xml:space="preserve">University of Kerbala </t>
  </si>
  <si>
    <t>physical education and sports Science</t>
  </si>
  <si>
    <t>dr.khalilhamid64@gmail.com</t>
  </si>
  <si>
    <t>1SZh6vj_VyDswG64xQMTq6C6dgLIVZ2rC</t>
  </si>
  <si>
    <t>https://drive.google.com/file/d/1SZh6vj_VyDswG64xQMTq6C6dgLIVZ2rC/view?usp=drivesdk</t>
  </si>
  <si>
    <t>Document successfully created; Document successfully merged; PDF created; Emails Sent: [To: dr.khalilhamid64@gmail.com]; Manually run by hersh.hamadameen@soran.edu.iq; Timestamp: May 1 2022 5:34 PM</t>
  </si>
  <si>
    <t>Alzahraa Sabah abdul al hassan</t>
  </si>
  <si>
    <t>Economic and administrations</t>
  </si>
  <si>
    <t xml:space="preserve">Administration </t>
  </si>
  <si>
    <t>Alzahraa.Sabah@coadec.uobaghdad.edu.iq</t>
  </si>
  <si>
    <t>1a4ZgLzN6Wp6d5vFH73tHg6G2CbrNXOwi</t>
  </si>
  <si>
    <t>https://drive.google.com/file/d/1a4ZgLzN6Wp6d5vFH73tHg6G2CbrNXOwi/view?usp=drivesdk</t>
  </si>
  <si>
    <t>Document successfully created; Document successfully merged; PDF created; Emails Sent: [To: Alzahraa.Sabah@coadec.uobaghdad.edu.iq]; Manually run by hersh.hamadameen@soran.edu.iq; Timestamp: May 1 2022 5:34 PM</t>
  </si>
  <si>
    <t xml:space="preserve">IMAD AZEZ NASHMIE </t>
  </si>
  <si>
    <t xml:space="preserve">Al-Muthanna University </t>
  </si>
  <si>
    <t>College of Physical Education and Sports Sciences, University of Al-Muthanna</t>
  </si>
  <si>
    <t>imad.azez@mu.edu.iq</t>
  </si>
  <si>
    <t>1Kmbx-8PjkUHk0kKD7aQjBcBgGJPR2k8i</t>
  </si>
  <si>
    <t>https://drive.google.com/file/d/1Kmbx-8PjkUHk0kKD7aQjBcBgGJPR2k8i/view?usp=drivesdk</t>
  </si>
  <si>
    <t>Document successfully created; Document successfully merged; PDF created; Emails Sent: [To: imad.azez@mu.edu.iq]; Manually run by hersh.hamadameen@soran.edu.iq; Timestamp: May 1 2022 5:34 PM</t>
  </si>
  <si>
    <t xml:space="preserve">Suher Mutib Munaf </t>
  </si>
  <si>
    <t xml:space="preserve">كلية التربية الرياضية  العلوم البدنية </t>
  </si>
  <si>
    <t xml:space="preserve">الادارة الرياضية </t>
  </si>
  <si>
    <t>sohayr.manaf@cope.uobaghdad.edu.iq</t>
  </si>
  <si>
    <t>1Qr6ISHXTicgDiv7_JKz65XwOUZLPD3mD</t>
  </si>
  <si>
    <t>https://drive.google.com/file/d/1Qr6ISHXTicgDiv7_JKz65XwOUZLPD3mD/view?usp=drivesdk</t>
  </si>
  <si>
    <t>Document successfully created; Document successfully merged; PDF created; Emails Sent: [To: sohayr.manaf@cope.uobaghdad.edu.iq]; Manually run by hersh.hamadameen@soran.edu.iq; Timestamp: May 1 2022 5:34 PM</t>
  </si>
  <si>
    <t>Dr.Ahlam Ahmed Juma</t>
  </si>
  <si>
    <t>Department of Sociology</t>
  </si>
  <si>
    <t>dr_ahlam_ahmed@yahoo.com</t>
  </si>
  <si>
    <t>1dCTn0yVLTmIosaDVzVXq2zl2_N0jwYd1</t>
  </si>
  <si>
    <t>https://drive.google.com/file/d/1dCTn0yVLTmIosaDVzVXq2zl2_N0jwYd1/view?usp=drivesdk</t>
  </si>
  <si>
    <t>Document successfully created; Document successfully merged; PDF created; Emails Sent: [To: dr_ahlam_ahmed@yahoo.com]; Manually run by hersh.hamadameen@soran.edu.iq; Timestamp: May 1 2022 5:34 PM</t>
  </si>
  <si>
    <t>thrgam Razik mohmed ali</t>
  </si>
  <si>
    <t xml:space="preserve">Kufi </t>
  </si>
  <si>
    <t>Sports</t>
  </si>
  <si>
    <t>tehar</t>
  </si>
  <si>
    <t>dhorgaamm@gmail.com</t>
  </si>
  <si>
    <t>Think you</t>
  </si>
  <si>
    <t>1E5ewdOakR4AvuYZbS4CtSepGUn4Tm9KG</t>
  </si>
  <si>
    <t>https://drive.google.com/file/d/1E5ewdOakR4AvuYZbS4CtSepGUn4Tm9KG/view?usp=drivesdk</t>
  </si>
  <si>
    <t>Document successfully created; Document successfully merged; PDF created; Emails Sent: [To: dhorgaamm@gmail.com]; Manually run by hersh.hamadameen@soran.edu.iq; Timestamp: May 1 2022 5:34 PM</t>
  </si>
  <si>
    <t xml:space="preserve"> Waleed khalid homam</t>
  </si>
  <si>
    <t>Mosul</t>
  </si>
  <si>
    <t>Sport</t>
  </si>
  <si>
    <t>dr.waleedhomam@yahoo.com</t>
  </si>
  <si>
    <t xml:space="preserve"> Good</t>
  </si>
  <si>
    <t>1vI53mlb2FGc9K8MT8gdAzCWrBOQ5LDDQ</t>
  </si>
  <si>
    <t>https://drive.google.com/file/d/1vI53mlb2FGc9K8MT8gdAzCWrBOQ5LDDQ/view?usp=drivesdk</t>
  </si>
  <si>
    <t>Document successfully created; Document successfully merged; PDF created; Emails Sent: [To: dr.waleedhomam@yahoo.com]; Manually run by hersh.hamadameen@soran.edu.iq; Timestamp: May 1 2022 5:34 PM</t>
  </si>
  <si>
    <t>Aseel jaleel Gattia</t>
  </si>
  <si>
    <t xml:space="preserve"> Baghdad </t>
  </si>
  <si>
    <t>Phisical education for gilrs</t>
  </si>
  <si>
    <t>aseel@copew.uobaghdad.edu.iq</t>
  </si>
  <si>
    <t>1gTegB8LBXrat-G72qjPp86RfVdN1adZR</t>
  </si>
  <si>
    <t>https://drive.google.com/file/d/1gTegB8LBXrat-G72qjPp86RfVdN1adZR/view?usp=drivesdk</t>
  </si>
  <si>
    <t>Document successfully created; Document successfully merged; PDF created; Emails Sent: [To: aseel@copew.uobaghdad.edu.iq]; Manually run by hersh.hamadameen@soran.edu.iq; Timestamp: May 1 2022 5:34 PM</t>
  </si>
  <si>
    <t>Lania Hamad Rashid</t>
  </si>
  <si>
    <t>Faculty of Arts</t>
  </si>
  <si>
    <t>lania.rashid@soran.edu.iq</t>
  </si>
  <si>
    <t xml:space="preserve">It was beneficial and informative </t>
  </si>
  <si>
    <t>1ampawfPGMVsLc8XeijnZeuoKEJWeOCVR</t>
  </si>
  <si>
    <t>https://drive.google.com/file/d/1ampawfPGMVsLc8XeijnZeuoKEJWeOCVR/view?usp=drivesdk</t>
  </si>
  <si>
    <t>Document successfully created; Document successfully merged; PDF created; Emails Sent: [To: lania.rashid@soran.edu.iq]; Manually run by hersh.hamadameen@soran.edu.iq; Timestamp: May 1 2022 5:33 PM</t>
  </si>
  <si>
    <t>aseelnaji</t>
  </si>
  <si>
    <t xml:space="preserve">المستنصريه </t>
  </si>
  <si>
    <t>رياضه</t>
  </si>
  <si>
    <t>aseelnaji@uomustansiriyah.edu.iq</t>
  </si>
  <si>
    <t>1lY8tmCa0Jw-vA6amKdJhj0nZ_qQtKf3e</t>
  </si>
  <si>
    <t>https://drive.google.com/file/d/1lY8tmCa0Jw-vA6amKdJhj0nZ_qQtKf3e/view?usp=drivesdk</t>
  </si>
  <si>
    <t>Document successfully created; Document successfully merged; PDF created; Emails Sent: [To: aseelnaji@uomustansiriyah.edu.iq]; Manually run by hersh.hamadameen@soran.edu.iq; Timestamp: May 1 2022 5:33 PM</t>
  </si>
  <si>
    <t>Noor hatem alhaddad</t>
  </si>
  <si>
    <t xml:space="preserve">كلية التربية البدنية وعلوم الرياضة للبنات </t>
  </si>
  <si>
    <t>.</t>
  </si>
  <si>
    <t>noor@copew.uobaghdad.edu.iq</t>
  </si>
  <si>
    <t>1gTmZPMyBo1QbqQR0JWbiNQPaX5vwIeBF</t>
  </si>
  <si>
    <t>https://drive.google.com/file/d/1gTmZPMyBo1QbqQR0JWbiNQPaX5vwIeBF/view?usp=drivesdk</t>
  </si>
  <si>
    <t>Document successfully created; Document successfully merged; PDF created; Emails Sent: [To: noor@copew.uobaghdad.edu.iq]; Manually run by hersh.hamadameen@soran.edu.iq; Timestamp: May 1 2022 5:33 PM</t>
  </si>
  <si>
    <t xml:space="preserve">nigar kalied </t>
  </si>
  <si>
    <t xml:space="preserve">جامعة صلاح الدين اربيل </t>
  </si>
  <si>
    <t xml:space="preserve">الالعاب الفردية </t>
  </si>
  <si>
    <t>ARAMMAJEED2003@gmail.com</t>
  </si>
  <si>
    <t>1Q8_brjQag4SUH6i23xWKS93VfJT7x0hS</t>
  </si>
  <si>
    <t>https://drive.google.com/file/d/1Q8_brjQag4SUH6i23xWKS93VfJT7x0hS/view?usp=drivesdk</t>
  </si>
  <si>
    <t>Document successfully created; Document successfully merged; PDF created; Emails Sent: [To: ARAMMAJEED2003@gmail.com]; Manually run by hersh.hamadameen@soran.edu.iq; Timestamp: May 1 2022 5:33 PM</t>
  </si>
  <si>
    <t xml:space="preserve">Dr. Yaseen Ali Khalaf </t>
  </si>
  <si>
    <t>Uoanbar</t>
  </si>
  <si>
    <t xml:space="preserve">College of Physical Education and Sport Sciences </t>
  </si>
  <si>
    <t>pe.yaseen_sport79@uoanbar.edu.iq</t>
  </si>
  <si>
    <t>1k_ykobUulfBk5SlT05rNZai71cxOF3u4</t>
  </si>
  <si>
    <t>https://drive.google.com/file/d/1k_ykobUulfBk5SlT05rNZai71cxOF3u4/view?usp=drivesdk</t>
  </si>
  <si>
    <t>Document successfully created; Document successfully merged; PDF created; Emails Sent: [To: pe.yaseen_sport79@uoanbar.edu.iq]; Manually run by hersh.hamadameen@soran.edu.iq; Timestamp: May 1 2022 5:33 PM</t>
  </si>
  <si>
    <t xml:space="preserve">kafih dakel </t>
  </si>
  <si>
    <t>جامعة القادسية</t>
  </si>
  <si>
    <t>كلية الاداب</t>
  </si>
  <si>
    <t>الجغرافيا</t>
  </si>
  <si>
    <t>kafih.dakel@qu.edu.iq</t>
  </si>
  <si>
    <t>1D7XhfoezHs3netOaFRC43KJVACNDEuCc</t>
  </si>
  <si>
    <t>https://drive.google.com/file/d/1D7XhfoezHs3netOaFRC43KJVACNDEuCc/view?usp=drivesdk</t>
  </si>
  <si>
    <t>Document successfully created; Document successfully merged; PDF created; Emails Sent: [To: kafih.dakel@qu.edu.iq]; Manually run by hersh.hamadameen@soran.edu.iq; Timestamp: May 1 2022 5:33 PM</t>
  </si>
  <si>
    <t>(Ki-Sequence or K-2 test and testing on SPSS),</t>
  </si>
  <si>
    <t>1GWQEoW2IukapxI8HfyBDBkEEqFocpNMx</t>
  </si>
  <si>
    <t>https://drive.google.com/file/d/1GWQEoW2IukapxI8HfyBDBkEEqFocpNMx/view?usp=drivesdk</t>
  </si>
  <si>
    <t>Document successfully created; Document successfully merged; PDF created; Emails Sent: [To: taher.mohammad@soran.edu.iq]; Manually run by hersh.hamadameen@soran.edu.iq; Timestamp: May 31 2022 11:56 AM</t>
  </si>
  <si>
    <t xml:space="preserve">Ammar Jawhar Hussien </t>
  </si>
  <si>
    <t xml:space="preserve">PhD Student </t>
  </si>
  <si>
    <t xml:space="preserve">School of Physical Education </t>
  </si>
  <si>
    <t>1PINsVSPVC0Ge8Ky8SDGbUGSOP2MVo7f1</t>
  </si>
  <si>
    <t>https://drive.google.com/file/d/1PINsVSPVC0Ge8Ky8SDGbUGSOP2MVo7f1/view?usp=drivesdk</t>
  </si>
  <si>
    <t>Document successfully created; Document successfully merged; PDF created; Emails Sent: [To: taher.mohammad@soran.edu.iq]; Manually run by hersh.hamadameen@soran.edu.iq; Timestamp: May 23 2022 5:07 PM</t>
  </si>
  <si>
    <t>Mokhles Saleh Ibrahim</t>
  </si>
  <si>
    <t>mokhles.ibrahim@soran.edu.iq</t>
  </si>
  <si>
    <t>1eEPuznrpwHAmo-jPSoyUYH5qADbw8m2T</t>
  </si>
  <si>
    <t>https://drive.google.com/file/d/1eEPuznrpwHAmo-jPSoyUYH5qADbw8m2T/view?usp=drivesdk</t>
  </si>
  <si>
    <t>Document successfully created; Document successfully merged; PDF created; Emails Sent: [To: ammar.hussien@soran.edu.iq]; Manually run by hersh.hamadameen@soran.edu.iq; Timestamp: May 23 2022 5:07 PM</t>
  </si>
  <si>
    <t>Kurdistan Rafiq Moheddin</t>
  </si>
  <si>
    <t>1JdTU4k0A2M-ci3ivzVZN1ALgmAGEsCXZ</t>
  </si>
  <si>
    <t>https://drive.google.com/file/d/1JdTU4k0A2M-ci3ivzVZN1ALgmAGEsCXZ/view?usp=drivesdk</t>
  </si>
  <si>
    <t>Document successfully created; Document successfully merged; PDF created; Emails Sent: [To: mokhles.ibrahim@soran.edu.iq]; Manually run by hersh.hamadameen@soran.edu.iq; Timestamp: May 23 2022 5:07 PM</t>
  </si>
  <si>
    <t xml:space="preserve">Zina Adil Ismail Chaqmaqchee </t>
  </si>
  <si>
    <t xml:space="preserve">English </t>
  </si>
  <si>
    <t>zina.ismail@soran.edu.iq</t>
  </si>
  <si>
    <t>1HD1AOpSUzDEEPAi3HRYe-3kXLrhvm8Km</t>
  </si>
  <si>
    <t>https://drive.google.com/file/d/1HD1AOpSUzDEEPAi3HRYe-3kXLrhvm8Km/view?usp=drivesdk</t>
  </si>
  <si>
    <t>Document successfully created; Document successfully merged; PDF created; Emails Sent: [To: kurdistan.moheddin@gmail.com]; Manually run by hersh.hamadameen@soran.edu.iq; Timestamp: May 23 2022 5:07 PM</t>
  </si>
  <si>
    <t xml:space="preserve">Bewar Hamad Othman </t>
  </si>
  <si>
    <t xml:space="preserve">Science </t>
  </si>
  <si>
    <t xml:space="preserve">Mathematics </t>
  </si>
  <si>
    <t>bewar.osman@soran.edu.iq</t>
  </si>
  <si>
    <t>1DimcWXJqpIoT6J-yH1n5NULxnDhcLpwX</t>
  </si>
  <si>
    <t>https://drive.google.com/file/d/1DimcWXJqpIoT6J-yH1n5NULxnDhcLpwX/view?usp=drivesdk</t>
  </si>
  <si>
    <t>Document successfully created; Document successfully merged; PDF created; Emails Sent: [To: bewar.osman@soran.edu.iq]; Manually run by hersh.hamadameen@soran.edu.iq; Timestamp: May 22 2022 2:19 PM</t>
  </si>
  <si>
    <t xml:space="preserve">Law, Political Science and Management </t>
  </si>
  <si>
    <t>16nPdfVJHamoxTXQPI_FIRSJJxmz6k1cf</t>
  </si>
  <si>
    <t>https://drive.google.com/file/d/16nPdfVJHamoxTXQPI_FIRSJJxmz6k1cf/view?usp=drivesdk</t>
  </si>
  <si>
    <t>Document successfully created; Document successfully merged; PDF created; Emails Sent: [To: mikaeel.munaf@soran.edu.iq]; Manually run by hersh.hamadameen@soran.edu.iq; Timestamp: May 22 2022 2:19 PM</t>
  </si>
  <si>
    <t>hawkar omer khidhir</t>
  </si>
  <si>
    <t>english</t>
  </si>
  <si>
    <t>hawkar.khidhir@soran.edu.iq</t>
  </si>
  <si>
    <t>a</t>
  </si>
  <si>
    <t>1LIK6dOUafKswEwrFf7kkYEzHxQXM8KzR</t>
  </si>
  <si>
    <t>https://drive.google.com/file/d/1LIK6dOUafKswEwrFf7kkYEzHxQXM8KzR/view?usp=drivesdk</t>
  </si>
  <si>
    <t>Document successfully created; Document successfully merged; PDF created; Emails Sent: [To: hawkar.khidhir@soran.edu.iq]; Manually run by hersh.hamadameen@soran.edu.iq; Timestamp: May 22 2022 2:19 PM</t>
  </si>
  <si>
    <t>ـRWKHSAR NABE MAQDID</t>
  </si>
  <si>
    <t>EDUCATION</t>
  </si>
  <si>
    <t>KURDI</t>
  </si>
  <si>
    <t>rwkhsar.maghdid@soran.edu.iq</t>
  </si>
  <si>
    <t>1K2MwksMYO0fmgMByfQAR1PXSEU3f-BOf</t>
  </si>
  <si>
    <t>https://drive.google.com/file/d/1K2MwksMYO0fmgMByfQAR1PXSEU3f-BOf/view?usp=drivesdk</t>
  </si>
  <si>
    <t>Document successfully created; Document successfully merged; PDF created; Emails Sent: [To: rwkhsar.maghdid@soran.edu.iq]; Manually run by hersh.hamadameen@soran.edu.iq; Timestamp: May 22 2022 2:19 PM</t>
  </si>
  <si>
    <t>Taha Aziz Ahmed</t>
  </si>
  <si>
    <t>سۆران</t>
  </si>
  <si>
    <t>فاکەلتی پەروەردە</t>
  </si>
  <si>
    <t>سکوڵی وەرزش</t>
  </si>
  <si>
    <t>taha.ahmed@soran.edu.iq</t>
  </si>
  <si>
    <t>نەخێر</t>
  </si>
  <si>
    <t>1lf_XWBU68dGr52UHqS3NhazeidGeGz9h</t>
  </si>
  <si>
    <t>https://drive.google.com/file/d/1lf_XWBU68dGr52UHqS3NhazeidGeGz9h/view?usp=drivesdk</t>
  </si>
  <si>
    <t>Document successfully created; Document successfully merged; PDF created; Emails Sent: [To: taha.ahmed@soran.edu.iq]; Manually run by hersh.hamadameen@soran.edu.iq; Timestamp: May 22 2022 2:19 PM</t>
  </si>
  <si>
    <t>alan pshtiwan kareem</t>
  </si>
  <si>
    <t>kurdish</t>
  </si>
  <si>
    <t>alan.kareem@sorsn.edu.iq</t>
  </si>
  <si>
    <t>1Vsxm_6jA0DnlvdNAhCPHLjU0kpxpCVDV</t>
  </si>
  <si>
    <t>https://drive.google.com/file/d/1Vsxm_6jA0DnlvdNAhCPHLjU0kpxpCVDV/view?usp=drivesdk</t>
  </si>
  <si>
    <t>Document successfully created; Document successfully merged; PDF created; Emails Sent: [To: alan.kareem@sorsn.edu.iq]; Manually run by hersh.hamadameen@soran.edu.iq; Timestamp: May 22 2022 2:19 PM</t>
  </si>
  <si>
    <t>AMJAD AHMED JUMAAH</t>
  </si>
  <si>
    <t>GENERAL SCEINCE DEPARTMENT</t>
  </si>
  <si>
    <t>1s0am8Mgx6UGWJVH3a1BbK2etdannVyNT</t>
  </si>
  <si>
    <t>https://drive.google.com/file/d/1s0am8Mgx6UGWJVH3a1BbK2etdannVyNT/view?usp=drivesdk</t>
  </si>
  <si>
    <t>Document successfully created; Document successfully merged; PDF created; Emails Sent: [To: amjad.jumaa@soran.edu.iq]; Manually run by hersh.hamadameen@soran.edu.iq; Timestamp: May 22 2022 2:18 PM</t>
  </si>
  <si>
    <t>1La-nYGeYErMSE-xunJnxLPq9g1N-c7Mb</t>
  </si>
  <si>
    <t>https://drive.google.com/file/d/1La-nYGeYErMSE-xunJnxLPq9g1N-c7Mb/view?usp=drivesdk</t>
  </si>
  <si>
    <t>Document successfully created; Document successfully merged; PDF created; Emails Sent: [To: saadaldeen.nuri@soran.edu.iq]; Manually run by hersh.hamadameen@soran.edu.iq; Timestamp: May 22 2022 2:18 PM</t>
  </si>
  <si>
    <t xml:space="preserve">Dr. Parween Othman Mustafa </t>
  </si>
  <si>
    <t xml:space="preserve">Technology Erbil </t>
  </si>
  <si>
    <t xml:space="preserve">Well done </t>
  </si>
  <si>
    <t>1tiyb5kwAFtns0dJawBXLU0rVw1WgORfP</t>
  </si>
  <si>
    <t>https://drive.google.com/file/d/1tiyb5kwAFtns0dJawBXLU0rVw1WgORfP/view?usp=drivesdk</t>
  </si>
  <si>
    <t>Document successfully created; Document successfully merged; PDF created; Emails Sent: [To: parwenhalaf@gmail.com]; Manually run by hersh.hamadameen@soran.edu.iq; Timestamp: May 22 2022 2:18 PM</t>
  </si>
  <si>
    <t>AMAD ABDULLAH AHMED</t>
  </si>
  <si>
    <t>amad.ahmed@soran.edu.iq</t>
  </si>
  <si>
    <t>N</t>
  </si>
  <si>
    <t>1yCuQB28ZDQGJxYj1PQYdUuFz4VH_j56V</t>
  </si>
  <si>
    <t>https://drive.google.com/file/d/1yCuQB28ZDQGJxYj1PQYdUuFz4VH_j56V/view?usp=drivesdk</t>
  </si>
  <si>
    <t>Document successfully created; Document successfully merged; PDF created; Emails Sent: [To: amad.ahmed@soran.edu.iq]; Manually run by hersh.hamadameen@soran.edu.iq; Timestamp: May 22 2022 2:18 PM</t>
  </si>
  <si>
    <t>1y746NUhF49zuEiqAK8srnQ1uruzOsQKT</t>
  </si>
  <si>
    <t>https://drive.google.com/file/d/1y746NUhF49zuEiqAK8srnQ1uruzOsQKT/view?usp=drivesdk</t>
  </si>
  <si>
    <t>Document successfully created; Document successfully merged; PDF created; Emails Sent: [To: ammar.hussien@soran.edu.iq]; Manually run by hersh.hamadameen@soran.edu.iq; Timestamp: May 22 2022 2:18 PM</t>
  </si>
  <si>
    <t xml:space="preserve">Muna salah al-deen yousif </t>
  </si>
  <si>
    <t xml:space="preserve">Soran university </t>
  </si>
  <si>
    <t xml:space="preserve">General sciences </t>
  </si>
  <si>
    <t>muna.al-deen@soran.edu.iq</t>
  </si>
  <si>
    <t>سمنار ذو قيمة من الاستفادة</t>
  </si>
  <si>
    <t>1psbDy4Lm3m389Rsh7YyaTOT_JC1a6zMY</t>
  </si>
  <si>
    <t>https://drive.google.com/file/d/1psbDy4Lm3m389Rsh7YyaTOT_JC1a6zMY/view?usp=drivesdk</t>
  </si>
  <si>
    <t>Document successfully created; Document successfully merged; PDF created; Emails Sent: [To: muna.al-deen@soran.edu.iq]; Manually run by hersh.hamadameen@soran.edu.iq; Timestamp: May 22 2022 2:18 PM</t>
  </si>
  <si>
    <t>1w1C5njLHVca88qXi83sQ6sZpF_rKC0C9</t>
  </si>
  <si>
    <t>https://drive.google.com/file/d/1w1C5njLHVca88qXi83sQ6sZpF_rKC0C9/view?usp=drivesdk</t>
  </si>
  <si>
    <t>Document successfully created; Document successfully merged; PDF created; Emails Sent: [To: zanyar.mohammad@su.edu.krd]; Manually run by hersh.hamadameen@soran.edu.iq; Timestamp: May 22 2022 2:18 PM</t>
  </si>
  <si>
    <t>kosrat husieen qader</t>
  </si>
  <si>
    <t>Facluty</t>
  </si>
  <si>
    <t>1UtHpM5bhtdrhAa43gmh0HXRDMn4s4G3D</t>
  </si>
  <si>
    <t>https://drive.google.com/file/d/1UtHpM5bhtdrhAa43gmh0HXRDMn4s4G3D/view?usp=drivesdk</t>
  </si>
  <si>
    <t>Document successfully created; Document successfully merged; PDF created; Emails Sent: [To: kosrat.qader@soran.edu.iq]; Manually run by hersh.hamadameen@soran.edu.iq; Timestamp: May 22 2022 2:18 PM</t>
  </si>
  <si>
    <t>karzan kareem kheder</t>
  </si>
  <si>
    <t>educatin</t>
  </si>
  <si>
    <t>دەستان خۆش</t>
  </si>
  <si>
    <t>1enoRrm7j8ZnVU7aWytldgzmhtbHgNJg0</t>
  </si>
  <si>
    <t>https://drive.google.com/file/d/1enoRrm7j8ZnVU7aWytldgzmhtbHgNJg0/view?usp=drivesdk</t>
  </si>
  <si>
    <t>Document successfully created; Document successfully merged; PDF created; Emails Sent: [To: karzan.khdir@soran.edu.iq]; Manually run by hersh.hamadameen@soran.edu.iq; Timestamp: May 22 2022 2:17 PM</t>
  </si>
  <si>
    <t xml:space="preserve">Dr . NAQEE HAMZAH JASIM AL SIYAF </t>
  </si>
  <si>
    <t>thank you</t>
  </si>
  <si>
    <t>1hrcmyaUOc-pjawAqUxMsb74v-MH7C0z9</t>
  </si>
  <si>
    <t>https://drive.google.com/file/d/1hrcmyaUOc-pjawAqUxMsb74v-MH7C0z9/view?usp=drivesdk</t>
  </si>
  <si>
    <t>Document successfully created; Document successfully merged; PDF created; Emails Sent: [To: naqi.jasm@soran.edu.iq]; Manually run by hersh.hamadameen@soran.edu.iq; Timestamp: May 22 2022 2:17 PM</t>
  </si>
  <si>
    <t>Mahabad Izaddin M.Amin</t>
  </si>
  <si>
    <t xml:space="preserve">Faculty of Arts </t>
  </si>
  <si>
    <t xml:space="preserve">English department </t>
  </si>
  <si>
    <t>mhabad.muhammadamin@soran.edu.iq</t>
  </si>
  <si>
    <t>19OF81Js4h_Ofrq30Yq5FnRRGdQNKRW1C</t>
  </si>
  <si>
    <t>https://drive.google.com/file/d/19OF81Js4h_Ofrq30Yq5FnRRGdQNKRW1C/view?usp=drivesdk</t>
  </si>
  <si>
    <t>Document successfully created; Document successfully merged; PDF created; Emails Sent: [To: mhabad.muhammadamin@soran.edu.iq]; Manually run by hersh.hamadameen@soran.edu.iq; Timestamp: May 22 2022 2:17 PM</t>
  </si>
  <si>
    <t>الهام وحيد دحام</t>
  </si>
  <si>
    <t xml:space="preserve">زانكو سوران </t>
  </si>
  <si>
    <t>فاكلتى ياسا</t>
  </si>
  <si>
    <t>به شى ياسا</t>
  </si>
  <si>
    <t>ilham.dahham@soran.edu.iq</t>
  </si>
  <si>
    <t>154D70qI7inIAEvrEsaeLSTVdAokfnFvX</t>
  </si>
  <si>
    <t>https://drive.google.com/file/d/154D70qI7inIAEvrEsaeLSTVdAokfnFvX/view?usp=drivesdk</t>
  </si>
  <si>
    <t>Document successfully created; Document successfully merged; PDF created; Emails Sent: [To: ilham.dahham@soran.edu.iq]; Manually run by hersh.hamadameen@soran.edu.iq; Timestamp: May 22 2022 2:17 PM</t>
  </si>
  <si>
    <t xml:space="preserve">DLAWER KARIM HUMAR </t>
  </si>
  <si>
    <t xml:space="preserve">الرياضة </t>
  </si>
  <si>
    <t>dlawer.humer@soran.edu.iq</t>
  </si>
  <si>
    <t xml:space="preserve">بةس وةرك شؤب دةبي جماعةت بةشداربن ئةوة جؤرانة سمنارة </t>
  </si>
  <si>
    <t>1Uap2621BDB-DbNPr7GnS9rR_9A2UMqe9</t>
  </si>
  <si>
    <t>https://drive.google.com/file/d/1Uap2621BDB-DbNPr7GnS9rR_9A2UMqe9/view?usp=drivesdk</t>
  </si>
  <si>
    <t>Document successfully created; Document successfully merged; PDF created; Emails Sent: [To: dlawer.humer@soran.edu.iq]; Manually run by hersh.hamadameen@soran.edu.iq; Timestamp: May 22 2022 2:17 PM</t>
  </si>
  <si>
    <t>Shahab mohammad saleh</t>
  </si>
  <si>
    <t>Mathematic</t>
  </si>
  <si>
    <t>shahab.saleh@soran.edu.iq</t>
  </si>
  <si>
    <t>1x3hHuLVhADOWjfpYKUEMDFrMBWFsEBbf</t>
  </si>
  <si>
    <t>https://drive.google.com/file/d/1x3hHuLVhADOWjfpYKUEMDFrMBWFsEBbf/view?usp=drivesdk</t>
  </si>
  <si>
    <t>Document successfully created; Document successfully merged; PDF created; Emails Sent: [To: shahab.saleh@soran.edu.iq]; Manually run by hersh.hamadameen@soran.edu.iq; Timestamp: May 22 2022 2:17 PM</t>
  </si>
  <si>
    <t>Baran sheakhan ibrahim</t>
  </si>
  <si>
    <t>None</t>
  </si>
  <si>
    <t>teacher</t>
  </si>
  <si>
    <t>soran university</t>
  </si>
  <si>
    <t>facult of education</t>
  </si>
  <si>
    <t>mathimatics</t>
  </si>
  <si>
    <t>baran.shekhan5@gmail.com</t>
  </si>
  <si>
    <t>19W2iX-hyoCHF19909DpPVpVy1Q-kJbzy</t>
  </si>
  <si>
    <t>https://drive.google.com/file/d/19W2iX-hyoCHF19909DpPVpVy1Q-kJbzy/view?usp=drivesdk</t>
  </si>
  <si>
    <t>Document successfully created; Document successfully merged; PDF created; Emails Sent: [To: baran.shekhan5@gmail.com]; Manually run by hersh.hamadameen@soran.edu.iq; Timestamp: May 22 2022 2:17 PM</t>
  </si>
  <si>
    <t xml:space="preserve">Dilkhosh Rafiq Moheddin </t>
  </si>
  <si>
    <t xml:space="preserve">كلية التربية </t>
  </si>
  <si>
    <t xml:space="preserve">قسم اللغة العربية </t>
  </si>
  <si>
    <t>dilkhosh.moheddin@su.edu.krd</t>
  </si>
  <si>
    <t>1q5JHil6aK3VQRm45YPHbRcJ3tSyGzCej</t>
  </si>
  <si>
    <t>https://drive.google.com/file/d/1q5JHil6aK3VQRm45YPHbRcJ3tSyGzCej/view?usp=drivesdk</t>
  </si>
  <si>
    <t>Document successfully created; Document successfully merged; PDF created; Emails Sent: [To: dilkhosh.moheddin@su.edu.krd]; Manually run by hersh.hamadameen@soran.edu.iq; Timestamp: May 22 2022 2:17 PM</t>
  </si>
  <si>
    <t>alan.kareem@soran.edu.iq</t>
  </si>
  <si>
    <t>1OcuQ7KPF779wiCh3oUbTqAqO6eqXitmV</t>
  </si>
  <si>
    <t>https://drive.google.com/file/d/1OcuQ7KPF779wiCh3oUbTqAqO6eqXitmV/view?usp=drivesdk</t>
  </si>
  <si>
    <t>Document successfully created; Document successfully merged; PDF created; Emails Sent: [To: alan.kareem@soran.edu.iq]; Manually run by hersh.hamadameen@soran.edu.iq; Timestamp: May 22 2022 2:16 PM</t>
  </si>
  <si>
    <t>meeran mohamad salih</t>
  </si>
  <si>
    <t>meeran.salih@kue.soran.edu.iq</t>
  </si>
  <si>
    <t>1fAtZcSgZDS3iXvGa3C2nTs7EDBzJVssu</t>
  </si>
  <si>
    <t>https://drive.google.com/file/d/1fAtZcSgZDS3iXvGa3C2nTs7EDBzJVssu/view?usp=drivesdk</t>
  </si>
  <si>
    <t>Document successfully created; Document successfully merged; PDF created; Emails Sent: [To: meeran.salih@kue.soran.edu.iq]; Manually run by hersh.hamadameen@soran.edu.iq; Timestamp: May 22 2022 2:16 PM</t>
  </si>
  <si>
    <t>dastxosh</t>
  </si>
  <si>
    <t>1hXfvl1ehQt0kDay-G6bB86RaqdPwf4yY</t>
  </si>
  <si>
    <t>https://drive.google.com/file/d/1hXfvl1ehQt0kDay-G6bB86RaqdPwf4yY/view?usp=drivesdk</t>
  </si>
  <si>
    <t>Document successfully created; Document successfully merged; PDF created; Emails Sent: [To: karzan.khdir@soran.edu.iq]; Manually run by hersh.hamadameen@soran.edu.iq; Timestamp: May 22 2022 2:16 PM</t>
  </si>
  <si>
    <t>1sqe8SwWzpJbck-q4xZjmUUA1FFocSUME</t>
  </si>
  <si>
    <t>https://drive.google.com/file/d/1sqe8SwWzpJbck-q4xZjmUUA1FFocSUME/view?usp=drivesdk</t>
  </si>
  <si>
    <t>Document successfully created; Document successfully merged; PDF created; Emails Sent: [To: kaifi.aziz@soran.edu.iq]; Manually run by hersh.hamadameen@soran.edu.iq; Timestamp: May 22 2022 2:16 PM</t>
  </si>
  <si>
    <t>Hakeem Hasan Suaiman</t>
  </si>
  <si>
    <t>English Department</t>
  </si>
  <si>
    <t>hakeem.sulaiman@ena.soran.edu.iq</t>
  </si>
  <si>
    <t>1HXm1JUYGhV4cF5aVKioybhrZQH4d-m0a</t>
  </si>
  <si>
    <t>https://drive.google.com/file/d/1HXm1JUYGhV4cF5aVKioybhrZQH4d-m0a/view?usp=drivesdk</t>
  </si>
  <si>
    <t>Document successfully created; Document successfully merged; PDF created; Emails Sent: [To: hakeem.sulaiman@ena.soran.edu.iq]; Manually run by hersh.hamadameen@soran.edu.iq; Timestamp: May 22 2022 2:16 PM</t>
  </si>
  <si>
    <t>1a0fPOd8Q12zE2NJz7nL8RJQx5SBoE0mY</t>
  </si>
  <si>
    <t>https://drive.google.com/file/d/1a0fPOd8Q12zE2NJz7nL8RJQx5SBoE0mY/view?usp=drivesdk</t>
  </si>
  <si>
    <t>Document successfully created; Document successfully merged; PDF created; Emails Sent: [To: naqi.jasm@soran.edu.iq]; Manually run by hersh.hamadameen@soran.edu.iq; Timestamp: May 22 2022 2:16 PM</t>
  </si>
  <si>
    <t>Muayad Abdulrahman Hadeeth</t>
  </si>
  <si>
    <t xml:space="preserve">muayad.hadeeth@soran.edu.iq </t>
  </si>
  <si>
    <t>جيد جدا</t>
  </si>
  <si>
    <t>International Workshop</t>
  </si>
  <si>
    <t>4/21/2022</t>
  </si>
  <si>
    <t>1ZSq8ukdcSZVf79h6yzDqetIlS-__rJfA</t>
  </si>
  <si>
    <t>https://drive.google.com/file/d/1ZSq8ukdcSZVf79h6yzDqetIlS-__rJfA/view?usp=drivesdk</t>
  </si>
  <si>
    <t>Document successfully created; Document successfully merged; PDF created; Emails Sent: [To: muayad.hadeeth@soran.edu.iq]; Manually run by hersh.hamadameen@soran.edu.iq; Timestamp: May 23 2022 1:58 PM</t>
  </si>
  <si>
    <t>1mlJqSjSuFygOpfnjdS5Hhh1Wg2dvtFk2</t>
  </si>
  <si>
    <t>https://drive.google.com/file/d/1mlJqSjSuFygOpfnjdS5Hhh1Wg2dvtFk2/view?usp=drivesdk</t>
  </si>
  <si>
    <t>Document successfully created; Document successfully merged; PDF created; Emails Sent: [To: mhabad.muhammadamin@soran.edu.iq]; Manually run by hersh.hamadameen@soran.edu.iq; Timestamp: May 22 2022 2:16 PM</t>
  </si>
  <si>
    <t>Basan Tanj Yaba</t>
  </si>
  <si>
    <t>basan.yaba@soran.edu.iq</t>
  </si>
  <si>
    <t>1TlpNNpTgAbn-ymWpoZ48OY0MKCjsVZr9</t>
  </si>
  <si>
    <t>https://drive.google.com/file/d/1TlpNNpTgAbn-ymWpoZ48OY0MKCjsVZr9/view?usp=drivesdk</t>
  </si>
  <si>
    <t>Document successfully created; Document successfully merged; PDF created; Emails Sent: [To: basan.yaba@soran.edu.iq]; Manually run by hersh.hamadameen@soran.edu.iq; Timestamp: May 22 2022 2:16 PM</t>
  </si>
  <si>
    <t>1KpVqrddolDvE5lHJ6doydLFy_pVUfdv2</t>
  </si>
  <si>
    <t>https://drive.google.com/file/d/1KpVqrddolDvE5lHJ6doydLFy_pVUfdv2/view?usp=drivesdk</t>
  </si>
  <si>
    <t>Document successfully created; Document successfully merged; PDF created; Emails Sent: [To: kaifi.aziz@soran.edu.iq]; Manually run by hersh.hamadameen@soran.edu.iq; Timestamp: May 22 2022 2:15 PM</t>
  </si>
  <si>
    <t>Mahdi Jalal Hussein</t>
  </si>
  <si>
    <t>art</t>
  </si>
  <si>
    <t>history</t>
  </si>
  <si>
    <t>mahdi.hussein@hist.soran.edu.iq</t>
  </si>
  <si>
    <t>ok</t>
  </si>
  <si>
    <t>1cIx_18ZrIjJoReAZiBI48a-M8nSJmLqT</t>
  </si>
  <si>
    <t>https://drive.google.com/file/d/1cIx_18ZrIjJoReAZiBI48a-M8nSJmLqT/view?usp=drivesdk</t>
  </si>
  <si>
    <t>Document successfully created; Document successfully merged; PDF created; Emails Sent: [To: mahdi.hussein@hist.soran.edu.iq]; Manually run by hersh.hamadameen@soran.edu.iq; Timestamp: May 22 2022 2:15 PM</t>
  </si>
  <si>
    <t>Haideh Ghaderi</t>
  </si>
  <si>
    <t>haideh.ghadei@soran.edu.iq</t>
  </si>
  <si>
    <t>1NsK6_atgEe6ydDQEDmow_JW4h01Z4wH5</t>
  </si>
  <si>
    <t>https://drive.google.com/file/d/1NsK6_atgEe6ydDQEDmow_JW4h01Z4wH5/view?usp=drivesdk</t>
  </si>
  <si>
    <t>Document successfully created; Document successfully merged; PDF created; Emails Sent: [To: haideh.ghadei@soran.edu.iq]; Manually run by hersh.hamadameen@soran.edu.iq; Timestamp: May 22 2022 2:15 PM</t>
  </si>
  <si>
    <t>Woria Mohammad Sedigh Soltanian</t>
  </si>
  <si>
    <t>woria.soltanian@soran.edu.iq</t>
  </si>
  <si>
    <t>1BJ8mZTUK7QzYU8ADaFM_wMD2BIZjljYV</t>
  </si>
  <si>
    <t>https://drive.google.com/file/d/1BJ8mZTUK7QzYU8ADaFM_wMD2BIZjljYV/view?usp=drivesdk</t>
  </si>
  <si>
    <t>Document successfully created; Document successfully merged; PDF created; Emails Sent: [To: woria.soltanian@soran.edu.iq]; Manually run by hersh.hamadameen@soran.edu.iq; Timestamp: May 22 2022 2:15 PM</t>
  </si>
  <si>
    <t xml:space="preserve">Hasan Ali ibrahim </t>
  </si>
  <si>
    <t xml:space="preserve">زانكؤى سةلاحةدين </t>
  </si>
  <si>
    <t xml:space="preserve">کۆلێژی پەروەردەی شەقڵاوە </t>
  </si>
  <si>
    <t xml:space="preserve">بەشی زمانی کوردی </t>
  </si>
  <si>
    <t>hasan.ibrahim@su.edu.krd</t>
  </si>
  <si>
    <t xml:space="preserve">بة هيواى  بةرةو بيش بردنى  زانست هةر سةركةوتو بن </t>
  </si>
  <si>
    <t>19LGxGsDMLTYSLZnBOuh8QRrusMQZAFcV</t>
  </si>
  <si>
    <t>https://drive.google.com/file/d/19LGxGsDMLTYSLZnBOuh8QRrusMQZAFcV/view?usp=drivesdk</t>
  </si>
  <si>
    <t>Document successfully created; Document successfully merged; PDF created; Emails Sent: [To: hasan.ibrahim@su.edu.krd]; Manually run by hersh.hamadameen@soran.edu.iq; Timestamp: May 22 2022 2:15 PM</t>
  </si>
  <si>
    <t xml:space="preserve">Wlat Jalal hamad </t>
  </si>
  <si>
    <t>wlat.hamad@soran.edu.iq</t>
  </si>
  <si>
    <t>1JxwtNsf_ed7UybixrymskLGt_h4Jtch_</t>
  </si>
  <si>
    <t>https://drive.google.com/file/d/1JxwtNsf_ed7UybixrymskLGt_h4Jtch_/view?usp=drivesdk</t>
  </si>
  <si>
    <t>Document successfully created; Document successfully merged; PDF created; Emails Sent: [To: wlat.hamad@soran.edu.iq]; Manually run by hersh.hamadameen@soran.edu.iq; Timestamp: May 22 2022 2:15 PM</t>
  </si>
  <si>
    <t>Lania Hamad Rasheed</t>
  </si>
  <si>
    <t xml:space="preserve">It was informative and beneficial . </t>
  </si>
  <si>
    <t>1vltTkAYYjwkfc1izkKDjwYhu9FybVB2r</t>
  </si>
  <si>
    <t>https://drive.google.com/file/d/1vltTkAYYjwkfc1izkKDjwYhu9FybVB2r/view?usp=drivesdk</t>
  </si>
  <si>
    <t>Document successfully created; Document successfully merged; PDF created; Emails Sent: [To: lania.rashid@soran.edu.iq]; Manually run by hersh.hamadameen@soran.edu.iq; Timestamp: May 22 2022 2:15 PM</t>
  </si>
  <si>
    <t>Dr. Rzgar Mustafa Ghafur</t>
  </si>
  <si>
    <t xml:space="preserve">University of Sulaimani </t>
  </si>
  <si>
    <t xml:space="preserve">College of humanitarian science </t>
  </si>
  <si>
    <t>Social work</t>
  </si>
  <si>
    <t>rzgar.ghafur@univsul.edu.iq</t>
  </si>
  <si>
    <t>دەستان خۆش بێت</t>
  </si>
  <si>
    <t>1J0tW5DRUwPKgHHSJ6Z9cXKSi3KPVZsof</t>
  </si>
  <si>
    <t>https://drive.google.com/file/d/1J0tW5DRUwPKgHHSJ6Z9cXKSi3KPVZsof/view?usp=drivesdk</t>
  </si>
  <si>
    <t>Document successfully created; Document successfully merged; PDF created; Emails Sent: [To: rzgar.ghafur@univsul.edu.iq]; Manually run by hersh.hamadameen@soran.edu.iq; Timestamp: May 22 2022 2:15 PM</t>
  </si>
  <si>
    <t>Mohammad saadatian</t>
  </si>
  <si>
    <t>general science</t>
  </si>
  <si>
    <t>mohammad.saadatian@soran.edu.iq</t>
  </si>
  <si>
    <t>1Ij4KxQZQSHHAXJzYu1MZuJFQuEXVAXar</t>
  </si>
  <si>
    <t>https://drive.google.com/file/d/1Ij4KxQZQSHHAXJzYu1MZuJFQuEXVAXar/view?usp=drivesdk</t>
  </si>
  <si>
    <t>Document successfully created; Document successfully merged; PDF created; Emails Sent: [To: mohammad.saadatian@soran.edu.iq]; Manually run by hersh.hamadameen@soran.edu.iq; Timestamp: May 22 2022 2:14 PM</t>
  </si>
  <si>
    <t>Shamal Salahaddin ahmed</t>
  </si>
  <si>
    <t>shamal.ahmed@soran.edu.iq</t>
  </si>
  <si>
    <t>1ERv5uFYeWXW2BX7ChgM36_ZFTwcnXcRA</t>
  </si>
  <si>
    <t>https://drive.google.com/file/d/1ERv5uFYeWXW2BX7ChgM36_ZFTwcnXcRA/view?usp=drivesdk</t>
  </si>
  <si>
    <t>Document successfully created; Document successfully merged; PDF created; Emails Sent: [To: shamal.ahmed@soran.edu.iq]; Manually run by hersh.hamadameen@soran.edu.iq; Timestamp: May 22 2022 2:14 PM</t>
  </si>
  <si>
    <t xml:space="preserve">زانكؤ سةلاحةدين </t>
  </si>
  <si>
    <t xml:space="preserve">كؤليزى بةروةردةى شةقلاوة </t>
  </si>
  <si>
    <t xml:space="preserve">بةشي زمانى كوردى </t>
  </si>
  <si>
    <t>بة هيواى سةركةوتن لة بةرةوبيش بردنى زانست وزانيارى</t>
  </si>
  <si>
    <t>15DLNM4JwPbz4EBAOH0hL2oLepEZWOn4t</t>
  </si>
  <si>
    <t>https://drive.google.com/file/d/15DLNM4JwPbz4EBAOH0hL2oLepEZWOn4t/view?usp=drivesdk</t>
  </si>
  <si>
    <t>Document successfully created; Document successfully merged; PDF created; Emails Sent: [To: hasan.ibrahim@su.edu.krd]; Manually run by hersh.hamadameen@soran.edu.iq; Timestamp: May 22 2022 2:14 PM</t>
  </si>
  <si>
    <t>Slaves as a result of economic and social development</t>
  </si>
  <si>
    <t>Rebar Abdulghaffar Aziz</t>
  </si>
  <si>
    <t>Arabic</t>
  </si>
  <si>
    <t>rebar.aziz@soran.edu.iq</t>
  </si>
  <si>
    <t>Ok</t>
  </si>
  <si>
    <t>1KkIB9cyTwJJxN5t40pAVbPkmJR77cbbN</t>
  </si>
  <si>
    <t>https://drive.google.com/file/d/1KkIB9cyTwJJxN5t40pAVbPkmJR77cbbN/view?usp=drivesdk</t>
  </si>
  <si>
    <t>Document successfully created; Document successfully merged; PDF created; Emails Sent: [To: rebar.aziz@soran.edu.iq]; Manually run by hersh.hamadameen@soran.edu.iq; Timestamp: May 23 2022 5:06 PM</t>
  </si>
  <si>
    <t>1og3TmxAsbQ5RuywWUckP6ZFjTcXOvQ5W</t>
  </si>
  <si>
    <t>https://drive.google.com/file/d/1og3TmxAsbQ5RuywWUckP6ZFjTcXOvQ5W/view?usp=drivesdk</t>
  </si>
  <si>
    <t>Document successfully created; Document successfully merged; PDF created; Emails Sent: [To: bewar.osman@soran.edu.iq]; Manually run by hersh.hamadameen@soran.edu.iq; Timestamp: May 23 2022 5:06 PM</t>
  </si>
  <si>
    <t>Talha Khanafdl Omar</t>
  </si>
  <si>
    <t>talha.omar@pe.soran.edu.iq</t>
  </si>
  <si>
    <t>1pGcAxIX7MOf4HKBYewsy484c2B5aQw_W</t>
  </si>
  <si>
    <t>https://drive.google.com/file/d/1pGcAxIX7MOf4HKBYewsy484c2B5aQw_W/view?usp=drivesdk</t>
  </si>
  <si>
    <t>Document successfully created; Document successfully merged; PDF created; Emails Sent: [To: talha.omar@pe.soran.edu.iq]; Manually run by hersh.hamadameen@soran.edu.iq; Timestamp: May 23 2022 5:06 PM</t>
  </si>
  <si>
    <t xml:space="preserve">Rizgar Hassan Mohammad </t>
  </si>
  <si>
    <t xml:space="preserve">General Science Department </t>
  </si>
  <si>
    <t>rizgar.mohammad@soran.edu.iq</t>
  </si>
  <si>
    <t>1TV_FUgtA8mAtseq07yEqBT0a0oZvAbgm</t>
  </si>
  <si>
    <t>https://drive.google.com/file/d/1TV_FUgtA8mAtseq07yEqBT0a0oZvAbgm/view?usp=drivesdk</t>
  </si>
  <si>
    <t>Document successfully created; Document successfully merged; PDF created; Emails Sent: [To: rizgar.mohammad@soran.edu.iq]; Manually run by hersh.hamadameen@soran.edu.iq; Timestamp: May 23 2022 5:06 PM</t>
  </si>
  <si>
    <t xml:space="preserve">Ardalan hussein ahmed </t>
  </si>
  <si>
    <t xml:space="preserve">Faculty </t>
  </si>
  <si>
    <t>ardalan.ahmed@soran.edu.iq</t>
  </si>
  <si>
    <t>Dast xosh</t>
  </si>
  <si>
    <t>1Ma04pi-ju-CCPDc_i0dAbqV1KLBJwkFz</t>
  </si>
  <si>
    <t>https://drive.google.com/file/d/1Ma04pi-ju-CCPDc_i0dAbqV1KLBJwkFz/view?usp=drivesdk</t>
  </si>
  <si>
    <t>Document successfully created; Document successfully merged; PDF created; Emails Sent: [To: ardalan.ahmed@soran.edu.iq]; Manually run by hersh.hamadameen@soran.edu.iq; Timestamp: May 23 2022 5:06 PM</t>
  </si>
  <si>
    <t>Ahmed Jabbar Mer Aziz</t>
  </si>
  <si>
    <t>ahmed.aziz@soran.edu.iq</t>
  </si>
  <si>
    <t>1mcfHxNYQXP8T-I4pxyAmEilt9KbGDg8w</t>
  </si>
  <si>
    <t>https://drive.google.com/file/d/1mcfHxNYQXP8T-I4pxyAmEilt9KbGDg8w/view?usp=drivesdk</t>
  </si>
  <si>
    <t>Document successfully created; Document successfully merged; PDF created; Emails Sent: [To: ahmed.aziz@soran.edu.iq]; Manually run by hersh.hamadameen@soran.edu.iq; Timestamp: May 23 2022 5:06 PM</t>
  </si>
  <si>
    <t xml:space="preserve">DILAWER JEWHER EHMED </t>
  </si>
  <si>
    <t xml:space="preserve">Arts </t>
  </si>
  <si>
    <t xml:space="preserve">Arabic </t>
  </si>
  <si>
    <t>dilawer.ehmed@soran.edu.iq</t>
  </si>
  <si>
    <t>1gMZF3ncYPOAIjDycmwWELX966HQfwNK_</t>
  </si>
  <si>
    <t>https://drive.google.com/file/d/1gMZF3ncYPOAIjDycmwWELX966HQfwNK_/view?usp=drivesdk</t>
  </si>
  <si>
    <t>Document successfully created; Document successfully merged; PDF created; Emails Sent: [To: dilawer.ehmed@soran.edu.iq]; Manually run by hersh.hamadameen@soran.edu.iq; Timestamp: May 23 2022 5:06 PM</t>
  </si>
  <si>
    <t>1eG4rDwKkNr14ls9l-EiRSVAxchc6l4P9</t>
  </si>
  <si>
    <t>https://drive.google.com/file/d/1eG4rDwKkNr14ls9l-EiRSVAxchc6l4P9/view?usp=drivesdk</t>
  </si>
  <si>
    <t>Document successfully created; Document successfully merged; PDF created; Emails Sent: [To: brwa.ameen@soran.edu.iq]; Manually run by hersh.hamadameen@soran.edu.iq; Timestamp: May 23 2022 5:05 PM</t>
  </si>
  <si>
    <t>1LpAzUbV0VLRaW7Ef0gjTGUdc4XsXvqjo</t>
  </si>
  <si>
    <t>https://drive.google.com/file/d/1LpAzUbV0VLRaW7Ef0gjTGUdc4XsXvqjo/view?usp=drivesdk</t>
  </si>
  <si>
    <t>Document successfully created; Document successfully merged; PDF created; Emails Sent: [To: kaifi.aziz@soran.edu.iq]; Manually run by hersh.hamadameen@soran.edu.iq; Timestamp: May 23 2022 5:05 PM</t>
  </si>
  <si>
    <t>Hakeem Hasan Sulaiman</t>
  </si>
  <si>
    <t>1x1cqR37eNrWTN6BVZw-hEXd8lDN1RsbD</t>
  </si>
  <si>
    <t>https://drive.google.com/file/d/1x1cqR37eNrWTN6BVZw-hEXd8lDN1RsbD/view?usp=drivesdk</t>
  </si>
  <si>
    <t>Document successfully created; Document successfully merged; PDF created; Emails Sent: [To: hakeem.sulaiman@ena.soran.edu.iq]; Manually run by hersh.hamadameen@soran.edu.iq; Timestamp: May 23 2022 5:05 PM</t>
  </si>
  <si>
    <t>1IjFyvgr38pyG26cUEYW2ZcauNoc2LRIU</t>
  </si>
  <si>
    <t>https://drive.google.com/file/d/1IjFyvgr38pyG26cUEYW2ZcauNoc2LRIU/view?usp=drivesdk</t>
  </si>
  <si>
    <t>Document successfully created; Document successfully merged; PDF created; Emails Sent: [To: alan.kareem@soran.edu.iq]; Manually run by hersh.hamadameen@soran.edu.iq; Timestamp: May 23 2022 5:05 PM</t>
  </si>
  <si>
    <t>Chiya Sami Sulaiman</t>
  </si>
  <si>
    <t xml:space="preserve">faculty of education </t>
  </si>
  <si>
    <t xml:space="preserve">social science department </t>
  </si>
  <si>
    <t>chiya.sulaiman@soran.edu.iq</t>
  </si>
  <si>
    <t xml:space="preserve"> </t>
  </si>
  <si>
    <t>1sTm-53qSdA_P1-obUJw10oD-9J5ZgjDY</t>
  </si>
  <si>
    <t>https://drive.google.com/file/d/1sTm-53qSdA_P1-obUJw10oD-9J5ZgjDY/view?usp=drivesdk</t>
  </si>
  <si>
    <t>Document successfully created; Document successfully merged; PDF created; Emails Sent: [To: chiya.sulaiman@soran.edu.iq]; Manually run by hersh.hamadameen@soran.edu.iq; Timestamp: May 23 2022 5:05 PM</t>
  </si>
  <si>
    <t>1qqDAmGLCQ-6GK8D8Yvvr4dtDWCArRZe4</t>
  </si>
  <si>
    <t>https://drive.google.com/file/d/1qqDAmGLCQ-6GK8D8Yvvr4dtDWCArRZe4/view?usp=drivesdk</t>
  </si>
  <si>
    <t>Document successfully created; Document successfully merged; PDF created; Emails Sent: [To: saadaldeen.nuri@soran.edu.iq]; Manually run by hersh.hamadameen@soran.edu.iq; Timestamp: May 23 2022 5:05 PM</t>
  </si>
  <si>
    <t>Kovan Rizgar</t>
  </si>
  <si>
    <t>kovan.mustafa@soran.edu.iq</t>
  </si>
  <si>
    <t>10MYogehM7k5hM2X4kT7darQ-PKeJjhly</t>
  </si>
  <si>
    <t>https://drive.google.com/file/d/10MYogehM7k5hM2X4kT7darQ-PKeJjhly/view?usp=drivesdk</t>
  </si>
  <si>
    <t>Document successfully created; Document successfully merged; PDF created; Emails Sent: [To: kovan.mustafa@soran.edu.iq]; Manually run by hersh.hamadameen@soran.edu.iq; Timestamp: May 23 2022 5:05 PM</t>
  </si>
  <si>
    <t>نیھاد محمد قادر</t>
  </si>
  <si>
    <t xml:space="preserve">Social science </t>
  </si>
  <si>
    <t>Nihad.qader@soran.edu.iq</t>
  </si>
  <si>
    <t>1c790E8T3TYLKJ-LG35PZkIa62guYIoAA</t>
  </si>
  <si>
    <t>https://drive.google.com/file/d/1c790E8T3TYLKJ-LG35PZkIa62guYIoAA/view?usp=drivesdk</t>
  </si>
  <si>
    <t>Document successfully created; Document successfully merged; PDF created; Emails Sent: [To: Nihad.qader@soran.edu.iq]; Manually run by hersh.hamadameen@soran.edu.iq; Timestamp: May 23 2022 5:04 PM</t>
  </si>
  <si>
    <t>1SZrUKEm3Q2SZGO6J_-Ufjz9WFBRLAqAo</t>
  </si>
  <si>
    <t>https://drive.google.com/file/d/1SZrUKEm3Q2SZGO6J_-Ufjz9WFBRLAqAo/view?usp=drivesdk</t>
  </si>
  <si>
    <t>Document successfully created; Document successfully merged; PDF created; Emails Sent: [To: mahdi.hussein@hist.soran.edu.iq]; Manually run by hersh.hamadameen@soran.edu.iq; Timestamp: May 23 2022 5:04 PM</t>
  </si>
  <si>
    <t>1BUoCGQzbYk-r-IAmF4c_yuoefdbR_qpD</t>
  </si>
  <si>
    <t>https://drive.google.com/file/d/1BUoCGQzbYk-r-IAmF4c_yuoefdbR_qpD/view?usp=drivesdk</t>
  </si>
  <si>
    <t>Document successfully created; Document successfully merged; PDF created; Emails Sent: [To: ammar.hussien@soran.edu.iq]; Manually run by hersh.hamadameen@soran.edu.iq; Timestamp: May 23 2022 5:04 PM</t>
  </si>
  <si>
    <t>سربست ماصرأحمد</t>
  </si>
  <si>
    <t>سؤران</t>
  </si>
  <si>
    <t>په روه رده</t>
  </si>
  <si>
    <t>1Ulm9PqP_H1ZBbQ340iWNdLqY1D8pqwcv</t>
  </si>
  <si>
    <t>https://drive.google.com/file/d/1Ulm9PqP_H1ZBbQ340iWNdLqY1D8pqwcv/view?usp=drivesdk</t>
  </si>
  <si>
    <t>Document successfully created; Document successfully merged; PDF created; Emails Sent: [To: sarbast.ahmed@soran.edu.iq]; Manually run by hersh.hamadameen@soran.edu.iq; Timestamp: May 23 2022 5:04 PM</t>
  </si>
  <si>
    <t xml:space="preserve">فاکەڵتی پەروەردە </t>
  </si>
  <si>
    <t>1X0WPsyN_jJCPnI-RTfKlvIk6aVsetiqU</t>
  </si>
  <si>
    <t>https://drive.google.com/file/d/1X0WPsyN_jJCPnI-RTfKlvIk6aVsetiqU/view?usp=drivesdk</t>
  </si>
  <si>
    <t>Document successfully created; Document successfully merged; PDF created; Emails Sent: [To: taha.ahmed@soran.edu.iq]; Manually run by hersh.hamadameen@soran.edu.iq; Timestamp: May 23 2022 5:04 PM</t>
  </si>
  <si>
    <t>Kosrat husen qader</t>
  </si>
  <si>
    <t>faculty</t>
  </si>
  <si>
    <t>Soprt</t>
  </si>
  <si>
    <t>1jbrw1u4AfBptOHA-V8pgDV8HrVdbo2Ps</t>
  </si>
  <si>
    <t>https://drive.google.com/file/d/1jbrw1u4AfBptOHA-V8pgDV8HrVdbo2Ps/view?usp=drivesdk</t>
  </si>
  <si>
    <t>Document successfully created; Document successfully merged; PDF created; Emails Sent: [To: kosrat.qader@soran.edu.iq]; Manually run by hersh.hamadameen@soran.edu.iq; Timestamp: May 23 2022 5:04 PM</t>
  </si>
  <si>
    <t>Bnar Hussain Ayub</t>
  </si>
  <si>
    <t>kurdish language</t>
  </si>
  <si>
    <t>bnar.ayub@kue.soran.edu.iq</t>
  </si>
  <si>
    <t>1WgHbKopmPYZY_wVjSTglOATbL_Af9yPa</t>
  </si>
  <si>
    <t>https://drive.google.com/file/d/1WgHbKopmPYZY_wVjSTglOATbL_Af9yPa/view?usp=drivesdk</t>
  </si>
  <si>
    <t>Document successfully created; Document successfully merged; PDF created; Emails Sent: [To: bnar.ayub@kue.soran.edu.iq]; Manually run by hersh.hamadameen@soran.edu.iq; Timestamp: May 23 2022 5:04 PM</t>
  </si>
  <si>
    <t>1UGx201t0TAxN_xn9j9nGvKhizqNyz_eV</t>
  </si>
  <si>
    <t>https://drive.google.com/file/d/1UGx201t0TAxN_xn9j9nGvKhizqNyz_eV/view?usp=drivesdk</t>
  </si>
  <si>
    <t>Document successfully created; Document successfully merged; PDF created; Emails Sent: [To: mikaeel.munaf@soran.edu.iq]; Manually run by hersh.hamadameen@soran.edu.iq; Timestamp: May 23 2022 5:04 PM</t>
  </si>
  <si>
    <t xml:space="preserve">AMJAD AHMED JUMAAH </t>
  </si>
  <si>
    <t xml:space="preserve">SORAN </t>
  </si>
  <si>
    <t xml:space="preserve">GENERAL SCEINCE DEPARTMENT </t>
  </si>
  <si>
    <t>14clWm4aYn2uaLrSROVfNkJJuzd7JVBvm</t>
  </si>
  <si>
    <t>https://drive.google.com/file/d/14clWm4aYn2uaLrSROVfNkJJuzd7JVBvm/view?usp=drivesdk</t>
  </si>
  <si>
    <t>Document successfully created; Document successfully merged; PDF created; Emails Sent: [To: amjad.jumaa@soran.edu.iq]; Manually run by hersh.hamadameen@soran.edu.iq; Timestamp: May 23 2022 5:03 PM</t>
  </si>
  <si>
    <t xml:space="preserve">Good </t>
  </si>
  <si>
    <t>1UMmT9S_HrjbnUNTLjYLI-TIjK93MBSlk</t>
  </si>
  <si>
    <t>https://drive.google.com/file/d/1UMmT9S_HrjbnUNTLjYLI-TIjK93MBSlk/view?usp=drivesdk</t>
  </si>
  <si>
    <t>Document successfully created; Document successfully merged; PDF created; Emails Sent: [To: brwa.ameen@soran.edu.iq]; Manually run by hersh.hamadameen@soran.edu.iq; Timestamp: May 23 2022 5:03 PM</t>
  </si>
  <si>
    <t>Mergasor Technical University</t>
  </si>
  <si>
    <t>زور سۆپاس</t>
  </si>
  <si>
    <t>1NdeLxWTF06OWgpLr95G5fHnG5DxYkGK8</t>
  </si>
  <si>
    <t>https://drive.google.com/file/d/1NdeLxWTF06OWgpLr95G5fHnG5DxYkGK8/view?usp=drivesdk</t>
  </si>
  <si>
    <t>Document successfully created; Document successfully merged; PDF created; Emails Sent: [To: neehad.azeez@epu.edu.iq]; Manually run by hersh.hamadameen@soran.edu.iq; Timestamp: May 23 2022 5:03 PM</t>
  </si>
  <si>
    <t>1K-mW8eXEhclXi4nP5zQL7huYBbjBDSPs</t>
  </si>
  <si>
    <t>https://drive.google.com/file/d/1K-mW8eXEhclXi4nP5zQL7huYBbjBDSPs/view?usp=drivesdk</t>
  </si>
  <si>
    <t>Document successfully created; Document successfully merged; PDF created; Emails Sent: [To: naqi.jasm@soran.edu.iq]; Manually run by hersh.hamadameen@soran.edu.iq; Timestamp: May 23 2022 5:03 PM</t>
  </si>
  <si>
    <t>1-ibYxkHII7xFZo4woFfI--55cB3bYow-</t>
  </si>
  <si>
    <t>https://drive.google.com/file/d/1-ibYxkHII7xFZo4woFfI--55cB3bYow-/view?usp=drivesdk</t>
  </si>
  <si>
    <t>Document successfully created; Document successfully merged; PDF created; Emails Sent: [To: amad.ahmed@soran.edu.iq]; Manually run by hersh.hamadameen@soran.edu.iq; Timestamp: May 23 2022 5:03 PM</t>
  </si>
  <si>
    <t>dast xosh</t>
  </si>
  <si>
    <t>19DHnGPky62Dtz2t4iaVHFHHdyE83MSrL</t>
  </si>
  <si>
    <t>https://drive.google.com/file/d/19DHnGPky62Dtz2t4iaVHFHHdyE83MSrL/view?usp=drivesdk</t>
  </si>
  <si>
    <t>Document successfully created; Document successfully merged; PDF created; Emails Sent: [To: karzan.khdir@soran.edu.iq]; Manually run by hersh.hamadameen@soran.edu.iq; Timestamp: May 23 2022 5:03 PM</t>
  </si>
  <si>
    <t>1EbP3b9_BYb1_utGM2WRmO57sIQROcHpI</t>
  </si>
  <si>
    <t>https://drive.google.com/file/d/1EbP3b9_BYb1_utGM2WRmO57sIQROcHpI/view?usp=drivesdk</t>
  </si>
  <si>
    <t>Document successfully created; Document successfully merged; PDF created; Emails Sent: [To: taher.mohammad@soran.edu.iq]; Manually run by hersh.hamadameen@soran.edu.iq; Timestamp: May 23 2022 5:02 PM</t>
  </si>
  <si>
    <t>RWKHSAR NABE MAQDID</t>
  </si>
  <si>
    <t>1ZoO0mKLow05ZVqf-3BrnfszXLmbESyRu</t>
  </si>
  <si>
    <t>https://drive.google.com/file/d/1ZoO0mKLow05ZVqf-3BrnfszXLmbESyRu/view?usp=drivesdk</t>
  </si>
  <si>
    <t>Document successfully created; Document successfully merged; PDF created; Emails Sent: [To: rwkhsar.maghdid@soran.edu.iq]; Manually run by hersh.hamadameen@soran.edu.iq; Timestamp: May 23 2022 5:02 PM</t>
  </si>
  <si>
    <t xml:space="preserve">Zina Adil Ismail chaqmaqchee </t>
  </si>
  <si>
    <t>1Zuq2Msqc2da4oTMl3U8ns5cZNo4qNp82</t>
  </si>
  <si>
    <t>https://drive.google.com/file/d/1Zuq2Msqc2da4oTMl3U8ns5cZNo4qNp82/view?usp=drivesdk</t>
  </si>
  <si>
    <t>Document successfully created; Document successfully merged; PDF created; Emails Sent: [To: zina.ismail@soran.edu.iq]; Manually run by hersh.hamadameen@soran.edu.iq; Timestamp: May 23 2022 5:02 PM</t>
  </si>
  <si>
    <t>NAWZAR MUHAMMAD HAJI</t>
  </si>
  <si>
    <t>nawzar.haji@ena.soran.edu.iq</t>
  </si>
  <si>
    <t>1A4mMXxDYAybYo6CRHf2lHumlV1OYwhok</t>
  </si>
  <si>
    <t>https://drive.google.com/file/d/1A4mMXxDYAybYo6CRHf2lHumlV1OYwhok/view?usp=drivesdk</t>
  </si>
  <si>
    <t>Document successfully created; Document successfully merged; PDF created; Emails Sent: [To: nawzar.haji@ena.soran.edu.iq]; Manually run by hersh.hamadameen@soran.edu.iq; Timestamp: May 23 2022 5:02 PM</t>
  </si>
  <si>
    <t>Kovan nadhmi farho</t>
  </si>
  <si>
    <t>Soran university</t>
  </si>
  <si>
    <t>Physical education</t>
  </si>
  <si>
    <t>Kovan.farho@pe.soran.edu.iq</t>
  </si>
  <si>
    <t>1_YC6zxd66otLNArH6VI5SUALGwLZuvNb</t>
  </si>
  <si>
    <t>https://drive.google.com/file/d/1_YC6zxd66otLNArH6VI5SUALGwLZuvNb/view?usp=drivesdk</t>
  </si>
  <si>
    <t>Document successfully created; Document successfully merged; PDF created; Emails Sent: [To: Kovan.farho@pe.soran.edu.iq]; Manually run by hersh.hamadameen@soran.edu.iq; Timestamp: May 23 2022 5:02 PM</t>
  </si>
  <si>
    <t>Chaware neamat saleh</t>
  </si>
  <si>
    <t>Soran uni</t>
  </si>
  <si>
    <t>فاكەڵتیی ئاداب</t>
  </si>
  <si>
    <t>كوردی</t>
  </si>
  <si>
    <t>chaware.salih@soran.edu.iq</t>
  </si>
  <si>
    <t>1z9NeREzXzxkFVDpP1_wG5HwVBOJqPh8i</t>
  </si>
  <si>
    <t>https://drive.google.com/file/d/1z9NeREzXzxkFVDpP1_wG5HwVBOJqPh8i/view?usp=drivesdk</t>
  </si>
  <si>
    <t>Document successfully created; Document successfully merged; PDF created; Emails Sent: [To: chaware.salih@soran.edu.iq]; Manually run by hersh.hamadameen@soran.edu.iq; Timestamp: May 23 2022 5:02 PM</t>
  </si>
  <si>
    <t>1kq-PHnEKfQX-U0ijntUvpwyV5q2QhDJp</t>
  </si>
  <si>
    <t>https://drive.google.com/file/d/1kq-PHnEKfQX-U0ijntUvpwyV5q2QhDJp/view?usp=drivesdk</t>
  </si>
  <si>
    <t>Document successfully created; Document successfully merged; PDF created; Emails Sent: [To: mahdi.hussein@hist.soran.edu.iq]; Manually run by hersh.hamadameen@soran.edu.iq; Timestamp: May 23 2022 5:02 PM</t>
  </si>
  <si>
    <t>SAMIAA JAMIL ABSULWAHID</t>
  </si>
  <si>
    <t xml:space="preserve">GENERAL SCIENCES </t>
  </si>
  <si>
    <t>No, thank you</t>
  </si>
  <si>
    <t>1Kiuuu8_Q0w8jw-g0GjTNZvfYQBeuh244</t>
  </si>
  <si>
    <t>https://drive.google.com/file/d/1Kiuuu8_Q0w8jw-g0GjTNZvfYQBeuh244/view?usp=drivesdk</t>
  </si>
  <si>
    <t>Document successfully created; Document successfully merged; PDF created; Emails Sent: [To: samiaa.abdulwahid@soran.edu.iq]; Manually run by hersh.hamadameen@soran.edu.iq; Timestamp: May 23 2022 5:02 PM</t>
  </si>
  <si>
    <t>bahri lateef yahee</t>
  </si>
  <si>
    <t xml:space="preserve">socail scinse </t>
  </si>
  <si>
    <t>bahri.yahya@soran.edu.iq</t>
  </si>
  <si>
    <t>1WAwW5tiIj3QXfhRFQfk-8adxvb2XDh95</t>
  </si>
  <si>
    <t>https://drive.google.com/file/d/1WAwW5tiIj3QXfhRFQfk-8adxvb2XDh95/view?usp=drivesdk</t>
  </si>
  <si>
    <t>Document successfully created; Document successfully merged; PDF created; Emails Sent: [To: bahri.yahya@soran.edu.iq]; Manually run by hersh.hamadameen@soran.edu.iq; Timestamp: May 23 2022 5:01 PM</t>
  </si>
  <si>
    <t>Dlawar Shukri Bapir</t>
  </si>
  <si>
    <t>dlawar.Bapir@kua.soran.edu.iq</t>
  </si>
  <si>
    <t>Dlawar</t>
  </si>
  <si>
    <t>1szFPzSSv85sqXn3wmeckSQO-xUwn7dK4</t>
  </si>
  <si>
    <t>https://drive.google.com/file/d/1szFPzSSv85sqXn3wmeckSQO-xUwn7dK4/view?usp=drivesdk</t>
  </si>
  <si>
    <t>Document successfully created; Document successfully merged; PDF created; Emails Sent: [To: dlawar.Bapir@kua.soran.edu.iq]; Manually run by hersh.hamadameen@soran.edu.iq; Timestamp: May 23 2022 5:01 PM</t>
  </si>
  <si>
    <t>1-z9h0D1D278fPREp6KbiGLSwZjeZrfB3</t>
  </si>
  <si>
    <t>https://drive.google.com/file/d/1-z9h0D1D278fPREp6KbiGLSwZjeZrfB3/view?usp=drivesdk</t>
  </si>
  <si>
    <t>Document successfully created; Document successfully merged; PDF created; Emails Sent: [To: meeran.salih@kue.soran.edu.iq]; Manually run by hersh.hamadameen@soran.edu.iq; Timestamp: May 23 2022 5:01 PM</t>
  </si>
  <si>
    <t>1EoY23cCW1orblBA4n6IEJiV1_KoUrsJz</t>
  </si>
  <si>
    <t>https://drive.google.com/file/d/1EoY23cCW1orblBA4n6IEJiV1_KoUrsJz/view?usp=drivesdk</t>
  </si>
  <si>
    <t>Document successfully created; Document successfully merged; PDF created; Emails Sent: [To: shamal.ahmed@soran.edu.iq]; Manually run by hersh.hamadameen@soran.edu.iq; Timestamp: May 23 2022 5:01 PM</t>
  </si>
  <si>
    <t>HERSH YOUSIF HAMADAMEEN</t>
  </si>
  <si>
    <t>1OEA1DDT8NATBL51YLoE-1e-Em_I0DoXs</t>
  </si>
  <si>
    <t>https://drive.google.com/file/d/1OEA1DDT8NATBL51YLoE-1e-Em_I0DoXs/view?usp=drivesdk</t>
  </si>
  <si>
    <t>Document successfully created; Document successfully merged; PDF created; Emails Sent: [To: falih.shlsh@soran.edu.iq]; Manually run by hersh.hamadameen@soran.edu.iq; Timestamp: May 23 2022 5:07 PM</t>
  </si>
  <si>
    <t>Falih Jaaz Shlsh</t>
  </si>
  <si>
    <t>falih.shlsh@soran.edu.iq</t>
  </si>
  <si>
    <t>1yK7cxiO9demLQg7ng8QptmbzJ19wwNT-</t>
  </si>
  <si>
    <t>https://drive.google.com/file/d/1yK7cxiO9demLQg7ng8QptmbzJ19wwNT-/view?usp=drivesdk</t>
  </si>
  <si>
    <t>Document successfully created; Document successfully merged; PDF created; Emails Sent: [To: muayad.hadeeth@soran.edu.iq]; Manually run by hersh.hamadameen@soran.edu.iq; Timestamp: May 23 2022 5:07 PM</t>
  </si>
  <si>
    <t xml:space="preserve">Muayad  habdwlrahman hadeeth </t>
  </si>
  <si>
    <t>muayad.hadeeth@soran.edu.iq</t>
  </si>
  <si>
    <t>17nEr3ncoJYKqLtVw_SKUeMFqLvDIYBUM</t>
  </si>
  <si>
    <t>https://drive.google.com/file/d/17nEr3ncoJYKqLtVw_SKUeMFqLvDIYBUM/view?usp=drivesdk</t>
  </si>
  <si>
    <t>Document successfully created; Document successfully merged; PDF created; Emails Sent: [To: muayad.hadeeth@soran.edu.iq]; Manually run by hersh.hamadameen@soran.edu.iq; Timestamp: May 31 2022 11:56 AM</t>
  </si>
  <si>
    <t>بونیادنانەوەی مانای ڕەخنە لە کایەی ئەکادیمیدا</t>
  </si>
  <si>
    <t>Hasan Ali ibrahim</t>
  </si>
  <si>
    <t>زانكؤى سةلاحةدين</t>
  </si>
  <si>
    <t>كؤليزى پەروەردەی شەقڵاوە</t>
  </si>
  <si>
    <t>بەشی زمانی کوردی</t>
  </si>
  <si>
    <t>1eex7XqikXzllkq5ZfSJjipnBa5J-GOKR</t>
  </si>
  <si>
    <t>https://drive.google.com/file/d/1eex7XqikXzllkq5ZfSJjipnBa5J-GOKR/view?usp=drivesdk</t>
  </si>
  <si>
    <t>Document successfully created; Document successfully merged; PDF created; Emails Sent: [To: hasan.ibrahim@su.edu.krd]; Manually run by hersh.hamadameen@soran.edu.iq; Timestamp: May 31 2022 11:51 AM</t>
  </si>
  <si>
    <t>3/27/2022 21:21:56</t>
  </si>
  <si>
    <t>New Emicron dynasty</t>
  </si>
  <si>
    <t>زانكؤي سەلاحةدين</t>
  </si>
  <si>
    <t>بةروةردةى شةقلاوة</t>
  </si>
  <si>
    <t>زمانى كوردى</t>
  </si>
  <si>
    <t>3/27/2022</t>
  </si>
  <si>
    <t>1RhKESW-8UcbRANGeODxCA0f9vLZMYXQO</t>
  </si>
  <si>
    <t>https://drive.google.com/file/d/1RhKESW-8UcbRANGeODxCA0f9vLZMYXQO/view?usp=drivesdk</t>
  </si>
  <si>
    <t>Document successfully created; Document successfully merged; PDF created; Emails Sent: [To: hasan.ibrahim@su.edu.krd]; Manually run by hersh.hamadameen@soran.edu.iq; Timestamp: May 31 2022 8:11 AM</t>
  </si>
  <si>
    <t>4/15/2022 0:00:46</t>
  </si>
  <si>
    <t>Scientific research in letters and physical education research</t>
  </si>
  <si>
    <t>Abd el hasan Rhema Mashcoor</t>
  </si>
  <si>
    <t>bsra</t>
  </si>
  <si>
    <t>rewq</t>
  </si>
  <si>
    <t>kiqw</t>
  </si>
  <si>
    <t>hsoon_2007@yahoo.com</t>
  </si>
  <si>
    <t>asd</t>
  </si>
  <si>
    <t>1qaPI3jGGp_V06m6vKeBAgWZedAKG9nfs</t>
  </si>
  <si>
    <t>https://drive.google.com/file/d/1qaPI3jGGp_V06m6vKeBAgWZedAKG9nfs/view?usp=drivesdk</t>
  </si>
  <si>
    <t>Document successfully created; Document successfully merged; PDF created; Emails Sent: [To: hsoon_2007@yahoo.com]; Manually run by qa.edu.soran@gmail.com; Timestamp: Apr 23 2022 5:09 PM</t>
  </si>
  <si>
    <t>4/15/2022 0:01:04</t>
  </si>
  <si>
    <t>Faridon Abdulqadir Saeed</t>
  </si>
  <si>
    <t>جامعة السليمانية</t>
  </si>
  <si>
    <t>كلية التربية البدنية وعلوم الرياضة</t>
  </si>
  <si>
    <t>التربية البدنية وعلوم الرياضة</t>
  </si>
  <si>
    <t>faridon.saeed@univsul.edu.iq</t>
  </si>
  <si>
    <t>جزاكم الله خيرا</t>
  </si>
  <si>
    <t>1OgEMqS71eInUBh7gUdWq6AeISt4T6h96</t>
  </si>
  <si>
    <t>https://drive.google.com/file/d/1OgEMqS71eInUBh7gUdWq6AeISt4T6h96/view?usp=drivesdk</t>
  </si>
  <si>
    <t>Document successfully created; Document successfully merged; PDF created; Emails Sent: [To: faridon.saeed@univsul.edu.iq]; Manually run by qa.edu.soran@gmail.com; Timestamp: Apr 23 2022 5:09 PM</t>
  </si>
  <si>
    <t>4/15/2022 0:01:37</t>
  </si>
  <si>
    <t>Rahil Abubaker Mohammed</t>
  </si>
  <si>
    <t>Sulaymaniyah University</t>
  </si>
  <si>
    <t>Physically Education and sport sciences</t>
  </si>
  <si>
    <t>Physical Education and sport sciences</t>
  </si>
  <si>
    <t>rahil.mohammed@univsul.edu.iq</t>
  </si>
  <si>
    <t>1Du6vYrlIJdubPEXOp9yuAieeoz8o5DTy</t>
  </si>
  <si>
    <t>https://drive.google.com/file/d/1Du6vYrlIJdubPEXOp9yuAieeoz8o5DTy/view?usp=drivesdk</t>
  </si>
  <si>
    <t>Document successfully created; Document successfully merged; PDF created; Emails Sent: [To: rahil.mohammed@univsul.edu.iq]; Manually run by qa.edu.soran@gmail.com; Timestamp: Apr 23 2022 5:09 PM</t>
  </si>
  <si>
    <t>4/15/2022 0:03:05</t>
  </si>
  <si>
    <t>nawzhin bakhtyear salih</t>
  </si>
  <si>
    <t>sulimany</t>
  </si>
  <si>
    <t>physical education sport science</t>
  </si>
  <si>
    <t>nawzheen.salih@univsul.edu.iq</t>
  </si>
  <si>
    <t>1WMN_ucmnLOQvDl0qfmNaBwEJ4Tje9_vp</t>
  </si>
  <si>
    <t>https://drive.google.com/file/d/1WMN_ucmnLOQvDl0qfmNaBwEJ4Tje9_vp/view?usp=drivesdk</t>
  </si>
  <si>
    <t>Document successfully created; Document successfully merged; PDF created; Emails Sent: [To: nawzheen.salih@univsul.edu.iq]; Manually run by qa.edu.soran@gmail.com; Timestamp: Apr 23 2022 5:09 PM</t>
  </si>
  <si>
    <t>4/15/2022 0:05:27</t>
  </si>
  <si>
    <t>ALAN KHORSHED RAFIQ</t>
  </si>
  <si>
    <t>sulaymania iraq</t>
  </si>
  <si>
    <t>alan.rafiq@univsul.edu.iq</t>
  </si>
  <si>
    <t>132P5eFhCv_nWAjCCWPt1a081wHXWi51_</t>
  </si>
  <si>
    <t>https://drive.google.com/file/d/132P5eFhCv_nWAjCCWPt1a081wHXWi51_/view?usp=drivesdk</t>
  </si>
  <si>
    <t>Document successfully created; Document successfully merged; PDF created; Emails Sent: [To: alan.rafiq@univsul.edu.iq]; Manually run by qa.edu.soran@gmail.com; Timestamp: Apr 23 2022 5:09 PM</t>
  </si>
  <si>
    <t>4/15/2022 0:05:51</t>
  </si>
  <si>
    <t>Tariq Ahmad Mirza</t>
  </si>
  <si>
    <t>السليمانية</t>
  </si>
  <si>
    <t>الرياضية الاساسية</t>
  </si>
  <si>
    <t>tarqahmad1960@gmail.com</t>
  </si>
  <si>
    <t>عشتم</t>
  </si>
  <si>
    <t>13hOPFLuvoS933vqu_1QaySC_8EePY_rX</t>
  </si>
  <si>
    <t>https://drive.google.com/file/d/13hOPFLuvoS933vqu_1QaySC_8EePY_rX/view?usp=drivesdk</t>
  </si>
  <si>
    <t>Document successfully created; Document successfully merged; PDF created; Emails Sent: [To: tarqahmad1960@gmail.com]; Manually run by qa.edu.soran@gmail.com; Timestamp: Apr 23 2022 5:09 PM</t>
  </si>
  <si>
    <t>4/15/2022 0:11:21</t>
  </si>
  <si>
    <t>basem sami Shahid</t>
  </si>
  <si>
    <t>Dhi Qar University</t>
  </si>
  <si>
    <t>Faculty of Physical Education and Sports Sciences</t>
  </si>
  <si>
    <t>theoretical sciences</t>
  </si>
  <si>
    <t>1GMVSD1th7UVMvoJE46-28vfrHEzltF57</t>
  </si>
  <si>
    <t>https://drive.google.com/file/d/1GMVSD1th7UVMvoJE46-28vfrHEzltF57/view?usp=drivesdk</t>
  </si>
  <si>
    <t>Document successfully created; Document successfully merged; PDF created; Emails Sent: [To: basemsport521@gmail.com]; Manually run by qa.edu.soran@gmail.com; Timestamp: Apr 23 2022 5:09 PM</t>
  </si>
  <si>
    <t>4/15/2022 0:11:39</t>
  </si>
  <si>
    <t>Dr Farhad Hasan Raheem</t>
  </si>
  <si>
    <t>Sulaymani</t>
  </si>
  <si>
    <t>Basic education</t>
  </si>
  <si>
    <t>Since of computer</t>
  </si>
  <si>
    <t>farhat_1970@yahoo.com</t>
  </si>
  <si>
    <t>1ZgAfp0d4OUYNCw-G51tdQtcw8Tr6o2jZ</t>
  </si>
  <si>
    <t>https://drive.google.com/file/d/1ZgAfp0d4OUYNCw-G51tdQtcw8Tr6o2jZ/view?usp=drivesdk</t>
  </si>
  <si>
    <t>Document successfully created; Document successfully merged; PDF created; Emails Sent: [To: farhat_1970@yahoo.com]; Manually run by qa.edu.soran@gmail.com; Timestamp: Apr 23 2022 5:09 PM</t>
  </si>
  <si>
    <t>4/15/2022 0:15:23</t>
  </si>
  <si>
    <t>Mushtaq Abdalradha Mashi</t>
  </si>
  <si>
    <t>Al-Qadisiyah University</t>
  </si>
  <si>
    <t>mushtaq.mashi@qu.edu</t>
  </si>
  <si>
    <t>1k1Tka4Y5hwSjryBff6hdLHZIcMZHoFYp</t>
  </si>
  <si>
    <t>https://drive.google.com/file/d/1k1Tka4Y5hwSjryBff6hdLHZIcMZHoFYp/view?usp=drivesdk</t>
  </si>
  <si>
    <t>Document successfully created; Document successfully merged; PDF created; Emails Sent: [To: mushtaq.mashi@qu.edu]; Manually run by qa.edu.soran@gmail.com; Timestamp: Apr 23 2022 5:08 PM</t>
  </si>
  <si>
    <t>4/15/2022 0:16:50</t>
  </si>
  <si>
    <t>Hawkar Salar Ahmed</t>
  </si>
  <si>
    <t>University of Sulaimani</t>
  </si>
  <si>
    <t>College of Physical Education and Sport Sciences</t>
  </si>
  <si>
    <t>hawkar.ahmed@univsul.edu.iq</t>
  </si>
  <si>
    <t>1sK-u_W-FpypezxKqLvJnTtuTUtZURoMp</t>
  </si>
  <si>
    <t>https://drive.google.com/file/d/1sK-u_W-FpypezxKqLvJnTtuTUtZURoMp/view?usp=drivesdk</t>
  </si>
  <si>
    <t>Document successfully created; Document successfully merged; PDF created; Emails Sent: [To: hawkar.ahmed@univsul.edu.iq]; Manually run by qa.edu.soran@gmail.com; Timestamp: Apr 23 2022 5:08 PM</t>
  </si>
  <si>
    <t>4/15/2022 0:31:12</t>
  </si>
  <si>
    <t>Dunya najat Rashid salih</t>
  </si>
  <si>
    <t>التربية الرياضية</t>
  </si>
  <si>
    <t>التربية الاساسية</t>
  </si>
  <si>
    <t>Dunya.najat@univsul.Edu.Iq</t>
  </si>
  <si>
    <t>1gyHNmX8jp2w4cXdcyyudjY2awh2-Ucl-</t>
  </si>
  <si>
    <t>https://drive.google.com/file/d/1gyHNmX8jp2w4cXdcyyudjY2awh2-Ucl-/view?usp=drivesdk</t>
  </si>
  <si>
    <t>Document successfully created; Document successfully merged; PDF created; Emails Sent: [To: Dunya.najat@univsul.Edu.Iq]; Manually run by qa.edu.soran@gmail.com; Timestamp: Apr 23 2022 5:08 PM</t>
  </si>
  <si>
    <t>4/15/2022 0:32:29</t>
  </si>
  <si>
    <t>Kani hameed sadiq</t>
  </si>
  <si>
    <t>Sulaimany</t>
  </si>
  <si>
    <t>kani.sadiq@univsul.edu.iq</t>
  </si>
  <si>
    <t>1g5XNjyQoudQr6jvcStRh1IREr8zhg1Kw</t>
  </si>
  <si>
    <t>https://drive.google.com/file/d/1g5XNjyQoudQr6jvcStRh1IREr8zhg1Kw/view?usp=drivesdk</t>
  </si>
  <si>
    <t>Document successfully created; Document successfully merged; PDF created; Emails Sent: [To: kani.sadiq@univsul.edu.iq]; Manually run by qa.edu.soran@gmail.com; Timestamp: Apr 23 2022 5:08 PM</t>
  </si>
  <si>
    <t>4/15/2022 0:37:08</t>
  </si>
  <si>
    <t>Awat ahmed faqe mohammed</t>
  </si>
  <si>
    <t>Sulaimani</t>
  </si>
  <si>
    <t>Spot since</t>
  </si>
  <si>
    <t>awat.faqe@univsul.edu.iq</t>
  </si>
  <si>
    <t>1gUpEmO0qJHisBh33aBsCjoF456GTcKpV</t>
  </si>
  <si>
    <t>https://drive.google.com/file/d/1gUpEmO0qJHisBh33aBsCjoF456GTcKpV/view?usp=drivesdk</t>
  </si>
  <si>
    <t>Document successfully created; Document successfully merged; PDF created; Emails Sent: [To: awat.faqe@univsul.edu.iq]; Manually run by qa.edu.soran@gmail.com; Timestamp: Apr 23 2022 5:08 PM</t>
  </si>
  <si>
    <t>4/15/2022 0:39:22</t>
  </si>
  <si>
    <t>Yaseen Omer Muhamad</t>
  </si>
  <si>
    <t>Sulaymaniyah</t>
  </si>
  <si>
    <t>yaseen.mohammed@univsul.edu.iq</t>
  </si>
  <si>
    <t>1CUK9lsGmD-kRDuNSJyUZqPk5sZ-Rz5aH</t>
  </si>
  <si>
    <t>https://drive.google.com/file/d/1CUK9lsGmD-kRDuNSJyUZqPk5sZ-Rz5aH/view?usp=drivesdk</t>
  </si>
  <si>
    <t>Document successfully created; Document successfully merged; PDF created; Emails Sent: [To: yaseen.mohammed@univsul.edu.iq]; Manually run by qa.edu.soran@gmail.com; Timestamp: Apr 23 2022 5:08 PM</t>
  </si>
  <si>
    <t>1ee-iwrXlqPDhsbin04BdQfbk8VxAEvwF</t>
  </si>
  <si>
    <t>https://drive.google.com/file/d/1ee-iwrXlqPDhsbin04BdQfbk8VxAEvwF/view?usp=drivesdk</t>
  </si>
  <si>
    <t>4/21/2022 21:38:49</t>
  </si>
  <si>
    <t>The basis and evaluation of research paper of students (fourth stage)</t>
  </si>
  <si>
    <t>Salah hasan yousef</t>
  </si>
  <si>
    <t>Alkitab</t>
  </si>
  <si>
    <t>Faculty of education</t>
  </si>
  <si>
    <t>Faculty of physical education</t>
  </si>
  <si>
    <t>1btnmKu6qviDXwKqJvy0d-MAT_RmWSPX2</t>
  </si>
  <si>
    <t>https://drive.google.com/file/d/1btnmKu6qviDXwKqJvy0d-MAT_RmWSPX2/view?usp=drivesdk</t>
  </si>
  <si>
    <t>Document successfully created; Document successfully merged; PDF created; Emails Sent: [To: salahchardagle@gmail.com]; Manually run by qa.edu.soran@gmail.com; Timestamp: Apr 23 2022 5:06 PM</t>
  </si>
  <si>
    <t xml:space="preserve">4/21/2022 </t>
  </si>
  <si>
    <t>11rKmATS1aSCwfl3FRBEhz7bGG413mfdX</t>
  </si>
  <si>
    <t>https://drive.google.com/file/d/11rKmATS1aSCwfl3FRBEhz7bGG413mfdX/view?usp=drivesdk</t>
  </si>
  <si>
    <t>4/21/2022 23:40:12</t>
  </si>
  <si>
    <t>1AD0Y67WwwLDzjMPn5HBPEoqnWXsHE40w</t>
  </si>
  <si>
    <t>https://drive.google.com/file/d/1AD0Y67WwwLDzjMPn5HBPEoqnWXsHE40w/view?usp=drivesdk</t>
  </si>
  <si>
    <t>Document successfully created; Document successfully merged; PDF created; Emails Sent: [To: taher.mohammad@soran.edu.iq]; Manually run by qa.edu.soran@gmail.com; Timestamp: Apr 23 2022 5:06 PM</t>
  </si>
  <si>
    <t>1ZMmu287RsYtCTJquAs5VAy1CqF4lxa9m</t>
  </si>
  <si>
    <t>https://drive.google.com/file/d/1ZMmu287RsYtCTJquAs5VAy1CqF4lxa9m/view?usp=drivesdk</t>
  </si>
  <si>
    <t>4/21/2022 23:40:22</t>
  </si>
  <si>
    <t>جزاك االله خيرا.</t>
  </si>
  <si>
    <t>1ecd8lZ6VVHyX3shA0dAy30UboWehiiHI</t>
  </si>
  <si>
    <t>https://drive.google.com/file/d/1ecd8lZ6VVHyX3shA0dAy30UboWehiiHI/view?usp=drivesdk</t>
  </si>
  <si>
    <t>Document successfully created; Document successfully merged; PDF created; Emails Sent: [To: zanyar.mohammad@su.edu.krd]; Manually run by qa.edu.soran@gmail.com; Timestamp: Apr 23 2022 5:06 PM</t>
  </si>
  <si>
    <t>4/21/2022 23:40:27</t>
  </si>
  <si>
    <t>Zina Adil ismail Chaqmaqchee</t>
  </si>
  <si>
    <t>16qqSCOhYVcABvlmw5FQiWXGOACyj9bet</t>
  </si>
  <si>
    <t>https://drive.google.com/file/d/16qqSCOhYVcABvlmw5FQiWXGOACyj9bet/view?usp=drivesdk</t>
  </si>
  <si>
    <t>Document successfully created; Document successfully merged; PDF created; Emails Sent: [To: zina.ismail@soran.edu.iq]; Manually run by qa.edu.soran@gmail.com; Timestamp: Apr 23 2022 5:06 PM</t>
  </si>
  <si>
    <t>4/21/2022 23:40:37</t>
  </si>
  <si>
    <t>DLAWER KARIM HUMER</t>
  </si>
  <si>
    <t>soran universty</t>
  </si>
  <si>
    <t>physical</t>
  </si>
  <si>
    <t>thnks</t>
  </si>
  <si>
    <t>1UiSw_LuaVhTTM5a-L3tjmW8GtqRXG3G6</t>
  </si>
  <si>
    <t>https://drive.google.com/file/d/1UiSw_LuaVhTTM5a-L3tjmW8GtqRXG3G6/view?usp=drivesdk</t>
  </si>
  <si>
    <t>Document successfully created; Document successfully merged; PDF created; Emails Sent: [To: dlawer.humer@soran.edu.iq]; Manually run by qa.edu.soran@gmail.com; Timestamp: Apr 23 2022 5:06 PM</t>
  </si>
  <si>
    <t>4/21/2022 23:40:51</t>
  </si>
  <si>
    <t>MUMTAZ AHMED AMEEN</t>
  </si>
  <si>
    <t>NO Comment</t>
  </si>
  <si>
    <t>1nDMzBgSieO8M8GN8A_SQVLyaRqajAXu0</t>
  </si>
  <si>
    <t>https://drive.google.com/file/d/1nDMzBgSieO8M8GN8A_SQVLyaRqajAXu0/view?usp=drivesdk</t>
  </si>
  <si>
    <t>Document successfully created; Document successfully merged; PDF created; Emails Sent: [To: mumtaz.ameen@soran.edu.iq]; Manually run by qa.edu.soran@gmail.com; Timestamp: Apr 23 2022 5:06 PM</t>
  </si>
  <si>
    <t>4/21/2022 23:40:53</t>
  </si>
  <si>
    <t>kosrathusieen qader</t>
  </si>
  <si>
    <t>1p8twTEjRI_N9BD6GqGjiEC-k4-5v_q-G</t>
  </si>
  <si>
    <t>https://drive.google.com/file/d/1p8twTEjRI_N9BD6GqGjiEC-k4-5v_q-G/view?usp=drivesdk</t>
  </si>
  <si>
    <t>Document successfully created; Document successfully merged; PDF created; Emails Sent: [To: kosrat.qader@soran.edu.iq]; Manually run by qa.edu.soran@gmail.com; Timestamp: Apr 23 2022 5:05 PM</t>
  </si>
  <si>
    <t>4/21/2022 23:40:56</t>
  </si>
  <si>
    <t>سربست ناصراحمد</t>
  </si>
  <si>
    <t>sarbaat.ahmed@soran.edu.iq</t>
  </si>
  <si>
    <t>1FKLcuAKGj6ZJJWTXJUw1xEncaUnEP03f</t>
  </si>
  <si>
    <t>https://drive.google.com/file/d/1FKLcuAKGj6ZJJWTXJUw1xEncaUnEP03f/view?usp=drivesdk</t>
  </si>
  <si>
    <t>Document successfully created; Document successfully merged; PDF created; Emails Sent: [To: sarbaat.ahmed@soran.edu.iq]; Manually run by qa.edu.soran@gmail.com; Timestamp: Apr 23 2022 5:05 PM</t>
  </si>
  <si>
    <t>4/21/2022 23:41:00</t>
  </si>
  <si>
    <t>1cgOLj12KFTsP2zpTkiiGZMg54f1y0jfJ</t>
  </si>
  <si>
    <t>https://drive.google.com/file/d/1cgOLj12KFTsP2zpTkiiGZMg54f1y0jfJ/view?usp=drivesdk</t>
  </si>
  <si>
    <t>Document successfully created; Document successfully merged; PDF created; Emails Sent: [To: ammar.hussien@soran.edu.iq]; Manually run by qa.edu.soran@gmail.com; Timestamp: Apr 23 2022 5:05 PM</t>
  </si>
  <si>
    <t>4/21/2022 23:41:05</t>
  </si>
  <si>
    <t>Rizgar Hassan Mohammad</t>
  </si>
  <si>
    <t>General Sciences Department</t>
  </si>
  <si>
    <t>1CERCArwdIBOcmhzBAr3Hjh1cmK4IQbpt</t>
  </si>
  <si>
    <t>https://drive.google.com/file/d/1CERCArwdIBOcmhzBAr3Hjh1cmK4IQbpt/view?usp=drivesdk</t>
  </si>
  <si>
    <t>Document successfully created; Document successfully merged; PDF created; Emails Sent: [To: rizgar.mohammad@soran.edu.iq]; Manually run by qa.edu.soran@gmail.com; Timestamp: Apr 23 2022 5:05 PM</t>
  </si>
  <si>
    <t>4/21/2022 23:41:10</t>
  </si>
  <si>
    <t>shamal salahaddin ahmed mustafa</t>
  </si>
  <si>
    <t>1AUPCgU4bSxxvPRXrrG1kLq4pOfyH2Sx_</t>
  </si>
  <si>
    <t>https://drive.google.com/file/d/1AUPCgU4bSxxvPRXrrG1kLq4pOfyH2Sx_/view?usp=drivesdk</t>
  </si>
  <si>
    <t>Document successfully created; Document successfully merged; PDF created; Emails Sent: [To: shamal.ahmed@soran.edu.iq]; Manually run by qa.edu.soran@gmail.com; Timestamp: Apr 23 2022 5:04 PM</t>
  </si>
  <si>
    <t>AMJAD AHEAD JUMAAH</t>
  </si>
  <si>
    <t>179yPY2lNBegRkVUn5TtzW37gox--w96h</t>
  </si>
  <si>
    <t>https://drive.google.com/file/d/179yPY2lNBegRkVUn5TtzW37gox--w96h/view?usp=drivesdk</t>
  </si>
  <si>
    <t>Document successfully created; Document successfully merged; PDF created; Emails Sent: [To: amjad.jumaa@soran.edu.iq]; Manually run by qa.edu.soran@gmail.com; Timestamp: Apr 23 2022 5:05 PM</t>
  </si>
  <si>
    <t>4/21/2022 23:41:15</t>
  </si>
  <si>
    <t>1rfsHq_IixIeNqazcjLu6TEYzhSLxCp8z</t>
  </si>
  <si>
    <t>https://drive.google.com/file/d/1rfsHq_IixIeNqazcjLu6TEYzhSLxCp8z/view?usp=drivesdk</t>
  </si>
  <si>
    <t>Document successfully created; Document successfully merged; PDF created; Emails Sent: [To: ahmed.aziz@soran.edu.iq]; Manually run by qa.edu.soran@gmail.com; Timestamp: Apr 23 2022 5:04 PM</t>
  </si>
  <si>
    <t>4/21/2022 23:41:16</t>
  </si>
  <si>
    <t>Zhian Jamal Othman</t>
  </si>
  <si>
    <t>Cihan university/ Erbil</t>
  </si>
  <si>
    <t>1aFVu_BNtcI96cVZrbJdwE6arD7b8Q6PU</t>
  </si>
  <si>
    <t>https://drive.google.com/file/d/1aFVu_BNtcI96cVZrbJdwE6arD7b8Q6PU/view?usp=drivesdk</t>
  </si>
  <si>
    <t>Document successfully created; Document successfully merged; PDF created; Emails Sent: [To: zhian.othman@cihanuniversity.edu.iq]; Manually run by qa.edu.soran@gmail.com; Timestamp: Apr 23 2022 5:04 PM</t>
  </si>
  <si>
    <t>4/21/2022 23:41:21</t>
  </si>
  <si>
    <t>1ek8z-rmcqQnXIzxXwH51BKflIGurqyQp</t>
  </si>
  <si>
    <t>https://drive.google.com/file/d/1ek8z-rmcqQnXIzxXwH51BKflIGurqyQp/view?usp=drivesdk</t>
  </si>
  <si>
    <t>Document successfully created; Document successfully merged; PDF created; Emails Sent: [To: neehad.azeez@epu.edu.iq]; Manually run by qa.edu.soran@gmail.com; Timestamp: Apr 23 2022 5:04 PM</t>
  </si>
  <si>
    <t>1e7u_EwE6TPmrp5rILZG5wvtZdvZbGQGb</t>
  </si>
  <si>
    <t>https://drive.google.com/file/d/1e7u_EwE6TPmrp5rILZG5wvtZdvZbGQGb/view?usp=drivesdk</t>
  </si>
  <si>
    <t>Document successfully created; Document successfully merged; PDF created; Emails Sent: [To: kaifi.aziz@soran.edu.iq]; Manually run by qa.edu.soran@gmail.com; Timestamp: Apr 23 2022 5:04 PM</t>
  </si>
  <si>
    <t>4/21/2022 23:41:24</t>
  </si>
  <si>
    <t>منيب صبحي شهاب</t>
  </si>
  <si>
    <t>Ministry of higher education</t>
  </si>
  <si>
    <t>Ministry of education</t>
  </si>
  <si>
    <t>1atAQhAsN5nFVBA_tsVrUT4G0DstzX0v3</t>
  </si>
  <si>
    <t>https://drive.google.com/file/d/1atAQhAsN5nFVBA_tsVrUT4G0DstzX0v3/view?usp=drivesdk</t>
  </si>
  <si>
    <t>Document successfully created; Document successfully merged; PDF created; Emails Sent: [To: munib78@yahoo.com]; Manually run by qa.edu.soran@gmail.com; Timestamp: Apr 23 2022 5:04 PM</t>
  </si>
  <si>
    <t>HAWREN BURHAN KAMAL</t>
  </si>
  <si>
    <t>faculty of education</t>
  </si>
  <si>
    <t>school of sport</t>
  </si>
  <si>
    <t>hawren.kamal@pe.soran.edu.iq</t>
  </si>
  <si>
    <t>1liEWfMSkkghFu1Vv97DYsvMO5R5qvbrm</t>
  </si>
  <si>
    <t>https://drive.google.com/file/d/1liEWfMSkkghFu1Vv97DYsvMO5R5qvbrm/view?usp=drivesdk</t>
  </si>
  <si>
    <t>Document successfully created; Document successfully merged; PDF created; Emails Sent: [To: hawren.kamal@pe.soran.edu.iq]; Manually run by qa.edu.soran@gmail.com; Timestamp: Apr 23 2022 5:04 PM</t>
  </si>
  <si>
    <t>4/21/2022 23:41:25</t>
  </si>
  <si>
    <t>أ. د سعدالله عباس رشيد</t>
  </si>
  <si>
    <t>جامعة صلاح الدين - اربيل</t>
  </si>
  <si>
    <t>1ZEcktzIBGcs2KlGABfovKrAOHITkQgno</t>
  </si>
  <si>
    <t>https://drive.google.com/file/d/1ZEcktzIBGcs2KlGABfovKrAOHITkQgno/view?usp=drivesdk</t>
  </si>
  <si>
    <t>Document successfully created; Document successfully merged; PDF created; Emails Sent: [To: saad.rashid@su.edu.krd]; Manually run by qa.edu.soran@gmail.com; Timestamp: Apr 23 2022 5:04 PM</t>
  </si>
  <si>
    <t>4/21/2022 23:41:34</t>
  </si>
  <si>
    <t>Dr .NAQEE HAMZAH JASIM AL SIYAF</t>
  </si>
  <si>
    <t>1tGSeq4zzcT7Mk0-t7Lx38SIExcyX_T9l</t>
  </si>
  <si>
    <t>https://drive.google.com/file/d/1tGSeq4zzcT7Mk0-t7Lx38SIExcyX_T9l/view?usp=drivesdk</t>
  </si>
  <si>
    <t>Document successfully created; Document successfully merged; PDF created; Emails Sent: [To: naqi.jasm@soran.edu.iq]; Manually run by qa.edu.soran@gmail.com; Timestamp: Apr 23 2022 5:03 PM</t>
  </si>
  <si>
    <t>4/21/2022 23:41:57</t>
  </si>
  <si>
    <t>Brwa Hussein m.ameen</t>
  </si>
  <si>
    <t>1GB6hy0DseYHG5AvaLJ-FY--A4T6RUyYt</t>
  </si>
  <si>
    <t>https://drive.google.com/file/d/1GB6hy0DseYHG5AvaLJ-FY--A4T6RUyYt/view?usp=drivesdk</t>
  </si>
  <si>
    <t>Document successfully created; Document successfully merged; PDF created; Emails Sent: [To: brwa.ameen@soran.edu.iq]; Manually run by qa.edu.soran@gmail.com; Timestamp: Apr 23 2022 5:03 PM</t>
  </si>
  <si>
    <t>4/21/2022 23:42:00</t>
  </si>
  <si>
    <t>19YSo8gUQMI56J6jhJvgzZJfHwl9XxB06</t>
  </si>
  <si>
    <t>https://drive.google.com/file/d/19YSo8gUQMI56J6jhJvgzZJfHwl9XxB06/view?usp=drivesdk</t>
  </si>
  <si>
    <t>Document successfully created; Document successfully merged; PDF created; Emails Sent: [To: ammar.hussien@soran.edu.iq]; Manually run by qa.edu.soran@gmail.com; Timestamp: Apr 23 2022 5:03 PM</t>
  </si>
  <si>
    <t>4/21/2022 23:42:05</t>
  </si>
  <si>
    <t>Omar Ali karim</t>
  </si>
  <si>
    <t>14EuIttGrOjeB6Um5Vvri5aDZy_WO8vZi</t>
  </si>
  <si>
    <t>https://drive.google.com/file/d/14EuIttGrOjeB6Um5Vvri5aDZy_WO8vZi/view?usp=drivesdk</t>
  </si>
  <si>
    <t>Document successfully created; Document successfully merged; PDF created; Emails Sent: [To: omar.karim@soran.edu.iq]; Manually run by qa.edu.soran@gmail.com; Timestamp: Apr 23 2022 5:03 PM</t>
  </si>
  <si>
    <t>4/21/2022 23:42:08</t>
  </si>
  <si>
    <t>1vRjN4iFR4c8W6FaWNJna0cLXLS3bupKv</t>
  </si>
  <si>
    <t>https://drive.google.com/file/d/1vRjN4iFR4c8W6FaWNJna0cLXLS3bupKv/view?usp=drivesdk</t>
  </si>
  <si>
    <t>Document successfully created; Document successfully merged; PDF created; Emails Sent: [To: amjad.jumaa@soran.edu.iq]; Manually run by qa.edu.soran@gmail.com; Timestamp: Apr 23 2022 5:03 PM</t>
  </si>
  <si>
    <t>4/21/2022 23:42:19</t>
  </si>
  <si>
    <t>amad.ahmed@soran.edu</t>
  </si>
  <si>
    <t>amad.amed@soran.edu.iq</t>
  </si>
  <si>
    <t>1FXIDKPFyOv5FXAAIZOR7dh4lWPOGCBcG</t>
  </si>
  <si>
    <t>https://drive.google.com/file/d/1FXIDKPFyOv5FXAAIZOR7dh4lWPOGCBcG/view?usp=drivesdk</t>
  </si>
  <si>
    <t>Document successfully created; Document successfully merged; PDF created; Emails Sent: [To: amad.ahmed@soran.edu]; Manually run by qa.edu.soran@gmail.com; Timestamp: Apr 23 2022 5:03 PM</t>
  </si>
  <si>
    <t>4/21/2022 23:42:20</t>
  </si>
  <si>
    <t>1gj3k7pNY-TPjI96D2b8QGKH3Jo1iUoI6</t>
  </si>
  <si>
    <t>https://drive.google.com/file/d/1gj3k7pNY-TPjI96D2b8QGKH3Jo1iUoI6/view?usp=drivesdk</t>
  </si>
  <si>
    <t>Document successfully created; Document successfully merged; PDF created; Emails Sent: [To: mumtaz.ameen@soran.edu.iq]; Manually run by qa.edu.soran@gmail.com; Timestamp: Apr 23 2022 5:03 PM</t>
  </si>
  <si>
    <t>4/21/2022 23:42:40</t>
  </si>
  <si>
    <t>آرام طه يوسف زنكنه</t>
  </si>
  <si>
    <t>التربية</t>
  </si>
  <si>
    <t>الرياضة</t>
  </si>
  <si>
    <t>arammail.zangana@gmail.com</t>
  </si>
  <si>
    <t>1JJjyMy59_hgQqhdyzhiZAsHHeXP3WPqL</t>
  </si>
  <si>
    <t>https://drive.google.com/file/d/1JJjyMy59_hgQqhdyzhiZAsHHeXP3WPqL/view?usp=drivesdk</t>
  </si>
  <si>
    <t>Document successfully created; Document successfully merged; PDF created; Emails Sent: [To: arammail.zangana@gmail.com]; Manually run by qa.edu.soran@gmail.com; Timestamp: Apr 23 2022 5:02 PM</t>
  </si>
  <si>
    <t>4/21/2022 23:42:43</t>
  </si>
  <si>
    <t>م.د عباس مجید قادر</t>
  </si>
  <si>
    <t>abbas.qader@univsul.edu.iq</t>
  </si>
  <si>
    <t>5:ممتاز</t>
  </si>
  <si>
    <t>147VKHvD3kOym4oM0Uco9BRPyQ6ZvqxZE</t>
  </si>
  <si>
    <t>https://drive.google.com/file/d/147VKHvD3kOym4oM0Uco9BRPyQ6ZvqxZE/view?usp=drivesdk</t>
  </si>
  <si>
    <t>Document successfully created; Document successfully merged; PDF created; Emails Sent: [To: abbas.qader@univsul.edu.iq]; Manually run by qa.edu.soran@gmail.com; Timestamp: Apr 23 2022 5:02 PM</t>
  </si>
  <si>
    <t>4/21/2022 23:43:03</t>
  </si>
  <si>
    <t>naree ebrahem khorsheed</t>
  </si>
  <si>
    <t>physical of education</t>
  </si>
  <si>
    <t>naree.khorsheed@pe.soran.edu.iq</t>
  </si>
  <si>
    <t>1jhZcCaOyrv6SkkMCRwP5b0nYNaWMvjDZ</t>
  </si>
  <si>
    <t>https://drive.google.com/file/d/1jhZcCaOyrv6SkkMCRwP5b0nYNaWMvjDZ/view?usp=drivesdk</t>
  </si>
  <si>
    <t>Document successfully created; Document successfully merged; PDF created; Emails Sent: [To: naree.khorsheed@pe.soran.edu.iq]; Manually run by qa.edu.soran@gmail.com; Timestamp: Apr 23 2022 5:02 PM</t>
  </si>
  <si>
    <t>4/21/2022 23:43:12</t>
  </si>
  <si>
    <t>Muayad habdwlrahman hadeeth</t>
  </si>
  <si>
    <t>1L5tpLGCclw57odh0D3E-RpPPPjGNI4bq</t>
  </si>
  <si>
    <t>https://drive.google.com/file/d/1L5tpLGCclw57odh0D3E-RpPPPjGNI4bq/view?usp=drivesdk</t>
  </si>
  <si>
    <t>Document successfully created; Document successfully merged; PDF created; Emails Sent: [To: muayad.hadeeth@soran.edu.iq]; Manually run by qa.edu.soran@gmail.com; Timestamp: Apr 23 2022 5:02 PM</t>
  </si>
  <si>
    <t>4/21/2022 23:44:12</t>
  </si>
  <si>
    <t>nice efforts</t>
  </si>
  <si>
    <t>1UdX36htTlwco18nu7ay0oOfwc1oMUx3g</t>
  </si>
  <si>
    <t>https://drive.google.com/file/d/1UdX36htTlwco18nu7ay0oOfwc1oMUx3g/view?usp=drivesdk</t>
  </si>
  <si>
    <t>Document successfully created; Document successfully merged; PDF created; Emails Sent: [To: zhian.othman@cihanuniversity.edu.iq]; Manually run by qa.edu.soran@gmail.com; Timestamp: Apr 23 2022 5:02 PM</t>
  </si>
  <si>
    <t>4/21/2022 23:44:26</t>
  </si>
  <si>
    <t>D . GHADIAA MOHAMED Hansson</t>
  </si>
  <si>
    <t>الجامعة التقنية الوسطى معهد الإدارة الرصافة</t>
  </si>
  <si>
    <t>معهد الإدارة الرصافة</t>
  </si>
  <si>
    <t>ادارة رياضية</t>
  </si>
  <si>
    <t>ghaidam995@gmail.com</t>
  </si>
  <si>
    <t>محاضرة قيمة ومشكورين على جهودكم المبذولة ودائما انتوا مبدعين</t>
  </si>
  <si>
    <t>1GbFYhqUhxI4YtTmIwZeYrcCIbJ6YBFOf</t>
  </si>
  <si>
    <t>https://drive.google.com/file/d/1GbFYhqUhxI4YtTmIwZeYrcCIbJ6YBFOf/view?usp=drivesdk</t>
  </si>
  <si>
    <t>Document successfully created; Document successfully merged; PDF created; Emails Sent: [To: ghaidam995@gmail.com]; Manually run by qa.edu.soran@gmail.com; Timestamp: Apr 23 2022 5:02 PM</t>
  </si>
  <si>
    <t>4/21/2022 23:44:37</t>
  </si>
  <si>
    <t>kaifi Muhammad Aziz</t>
  </si>
  <si>
    <t>Kaifi.aziz@soran.edu.iq</t>
  </si>
  <si>
    <t>1rLnKgWJG7jC2pi7YO1TiUqsW_gl-xqy0</t>
  </si>
  <si>
    <t>https://drive.google.com/file/d/1rLnKgWJG7jC2pi7YO1TiUqsW_gl-xqy0/view?usp=drivesdk</t>
  </si>
  <si>
    <t>Document successfully created; Document successfully merged; PDF created; Emails Sent: [To: Kaifi.aziz@soran.edu.iq]; Manually run by qa.edu.soran@gmail.com; Timestamp: Apr 23 2022 5:02 PM</t>
  </si>
  <si>
    <t>4/21/2022 23:44:44</t>
  </si>
  <si>
    <t>malawan sherko moohamad jaff</t>
  </si>
  <si>
    <t>Salahaddin University – Erbil</t>
  </si>
  <si>
    <t>colleges/education-shaqlawa</t>
  </si>
  <si>
    <t>malawan.moohamad@su.edu.krd</t>
  </si>
  <si>
    <t>1oHGcYEd_1skBFtTSLq1HMeQPdO6IrRbB</t>
  </si>
  <si>
    <t>https://drive.google.com/file/d/1oHGcYEd_1skBFtTSLq1HMeQPdO6IrRbB/view?usp=drivesdk</t>
  </si>
  <si>
    <t>Document successfully created; Document successfully merged; PDF created; Emails Sent: [To: malawan.moohamad@su.edu.krd]; Manually run by qa.edu.soran@gmail.com; Timestamp: Apr 23 2022 5:02 PM</t>
  </si>
  <si>
    <t>1_qh-kOVjxUd6kJZlfbl6ye3vFKypuegE</t>
  </si>
  <si>
    <t>https://drive.google.com/file/d/1_qh-kOVjxUd6kJZlfbl6ye3vFKypuegE/view?usp=drivesdk</t>
  </si>
  <si>
    <t>Document successfully created; Document successfully merged; PDF created; Emails Sent: [To: muayad.hadeeth@soran.edu.iq]; Manually run by hersh.hamadameen@soran.edu.iq; Timestamp: May 23 2022 1:57 PM</t>
  </si>
  <si>
    <t>4/21/2022 23:44:56</t>
  </si>
  <si>
    <t>abdullah qader awla</t>
  </si>
  <si>
    <t>abdullah.awla@soran.edu.iq</t>
  </si>
  <si>
    <t>1Bi1njzm-aBTduWv4gaEOZ3GvQJ5OFI8R</t>
  </si>
  <si>
    <t>https://drive.google.com/file/d/1Bi1njzm-aBTduWv4gaEOZ3GvQJ5OFI8R/view?usp=drivesdk</t>
  </si>
  <si>
    <t>Document successfully created; Document successfully merged; PDF created; Emails Sent: [To: abdullah.awla@soran.edu.iq]; Manually run by qa.edu.soran@gmail.com; Timestamp: Apr 23 2022 5:01 PM</t>
  </si>
  <si>
    <t>4/21/2022 23:45:10</t>
  </si>
  <si>
    <t>Hussein Shafeeq Hussein</t>
  </si>
  <si>
    <t>Physical Education and Sport Science</t>
  </si>
  <si>
    <t>Basic Physical Education</t>
  </si>
  <si>
    <t>hussain.hussain@univsul.edu.iq</t>
  </si>
  <si>
    <t>1z2ChvBKtKdB62wGeb62ZX03hFx0bqYFl</t>
  </si>
  <si>
    <t>https://drive.google.com/file/d/1z2ChvBKtKdB62wGeb62ZX03hFx0bqYFl/view?usp=drivesdk</t>
  </si>
  <si>
    <t>Document successfully created; Document successfully merged; PDF created; Emails Sent: [To: hussain.hussain@univsul.edu.iq]; Manually run by qa.edu.soran@gmail.com; Timestamp: Apr 23 2022 5:01 PM</t>
  </si>
  <si>
    <t>4/21/2022 23:45:21</t>
  </si>
  <si>
    <t>مديرية تربية الكرخ الثانية</t>
  </si>
  <si>
    <t>مدرس</t>
  </si>
  <si>
    <t>1Bquz6AzlXpkZmBRMUjCEPJfGq_lDqSCn</t>
  </si>
  <si>
    <t>https://drive.google.com/file/d/1Bquz6AzlXpkZmBRMUjCEPJfGq_lDqSCn/view?usp=drivesdk</t>
  </si>
  <si>
    <t>Document successfully created; Document successfully merged; PDF created; Emails Sent: [To: mahmood.ssp3@student.uomosul.edu.iq]; Manually run by qa.edu.soran@gmail.com; Timestamp: Apr 23 2022 5:01 PM</t>
  </si>
  <si>
    <t>4/21/2022 23:46:01</t>
  </si>
  <si>
    <t>PROF.DR.NAHIDAH ABD ZAID ALDULIMEY</t>
  </si>
  <si>
    <t>بابل</t>
  </si>
  <si>
    <t>الالعاب الفرقية</t>
  </si>
  <si>
    <t>dr.nahida@yahoo.com</t>
  </si>
  <si>
    <t>1ycLi2PmCwpV0Ko7__E054CdgOvEsxUUx</t>
  </si>
  <si>
    <t>https://drive.google.com/file/d/1ycLi2PmCwpV0Ko7__E054CdgOvEsxUUx/view?usp=drivesdk</t>
  </si>
  <si>
    <t>Document successfully created; Document successfully merged; PDF created; Emails Sent: [To: dr.nahida@yahoo.com]; Manually run by qa.edu.soran@gmail.com; Timestamp: Apr 23 2022 5:01 PM</t>
  </si>
  <si>
    <t>4/21/2022 23:46:09</t>
  </si>
  <si>
    <t>Dr. Jian Abdullah Noori</t>
  </si>
  <si>
    <t>Al-Mustansiriya</t>
  </si>
  <si>
    <t>Faculty of basic education</t>
  </si>
  <si>
    <t>Department of physical education and sports science</t>
  </si>
  <si>
    <t>dr.jian73@gmail.com</t>
  </si>
  <si>
    <t>1WIscTR1O7h5mqizx2JDHD2Hs0qya57jv</t>
  </si>
  <si>
    <t>https://drive.google.com/file/d/1WIscTR1O7h5mqizx2JDHD2Hs0qya57jv/view?usp=drivesdk</t>
  </si>
  <si>
    <t>Document successfully created; Document successfully merged; PDF created; Emails Sent: [To: dr.jian73@gmail.com]; Manually run by qa.edu.soran@gmail.com; Timestamp: Apr 23 2022 5:01 PM</t>
  </si>
  <si>
    <t>4/21/2022 23:46:11</t>
  </si>
  <si>
    <t>meeran mohamad saleh</t>
  </si>
  <si>
    <t>15XETQvtDDGqwuquZBfosumU-RKYJuN2t</t>
  </si>
  <si>
    <t>https://drive.google.com/file/d/15XETQvtDDGqwuquZBfosumU-RKYJuN2t/view?usp=drivesdk</t>
  </si>
  <si>
    <t>Document successfully created; Document successfully merged; PDF created; Emails Sent: [To: meeran.salih@kue.soran.edu.iq]; Manually run by qa.edu.soran@gmail.com; Timestamp: Apr 23 2022 5:01 PM</t>
  </si>
  <si>
    <t>4/21/2022 23:46:20</t>
  </si>
  <si>
    <t>nigar kalied</t>
  </si>
  <si>
    <t>جامعة صلاح الدين اربيل</t>
  </si>
  <si>
    <t>1L08rBwfZnouCTWVqoNcU4vqjY_XHZk8p</t>
  </si>
  <si>
    <t>https://drive.google.com/file/d/1L08rBwfZnouCTWVqoNcU4vqjY_XHZk8p/view?usp=drivesdk</t>
  </si>
  <si>
    <t>Document successfully created; Document successfully merged; PDF created; Emails Sent: [To: ARAMMAJEED2003@gmail.com]; Manually run by qa.edu.soran@gmail.com; Timestamp: Apr 23 2022 5:00 PM</t>
  </si>
  <si>
    <t>4/21/2022 23:46:22</t>
  </si>
  <si>
    <t>وزارة التربيه</t>
  </si>
  <si>
    <t>مديرية تربيه الكرخ الثانيه</t>
  </si>
  <si>
    <t>لاتوجد</t>
  </si>
  <si>
    <t>1o3MEMja0oReIxvLE5FqpebWmSR6JfHhZ</t>
  </si>
  <si>
    <t>https://drive.google.com/file/d/1o3MEMja0oReIxvLE5FqpebWmSR6JfHhZ/view?usp=drivesdk</t>
  </si>
  <si>
    <t>Document successfully created; Document successfully merged; PDF created; Emails Sent: [To: mahmood15535@gmail.com]; Manually run by qa.edu.soran@gmail.com; Timestamp: Apr 23 2022 5:00 PM</t>
  </si>
  <si>
    <t>4/21/2022 23:46:56</t>
  </si>
  <si>
    <t>All thanks and appreciation</t>
  </si>
  <si>
    <t>1qTWNmdSRvJZsTJrDZqHhqqBKKbcZgG-s</t>
  </si>
  <si>
    <t>https://drive.google.com/file/d/1qTWNmdSRvJZsTJrDZqHhqqBKKbcZgG-s/view?usp=drivesdk</t>
  </si>
  <si>
    <t>Document successfully created; Document successfully merged; PDF created; Emails Sent: [To: sba71qi@gmail.com]; Manually run by qa.edu.soran@gmail.com; Timestamp: Apr 23 2022 5:00 PM</t>
  </si>
  <si>
    <t>4/21/2022 23:47:02</t>
  </si>
  <si>
    <t>اسيل ناجي</t>
  </si>
  <si>
    <t>المستنصريه</t>
  </si>
  <si>
    <t>التربيه البدنيه وعلوم الرياضه</t>
  </si>
  <si>
    <t>النظري</t>
  </si>
  <si>
    <t>1ew9ElU4pn5-beWfuYMXr2T4_6WVvz975</t>
  </si>
  <si>
    <t>https://drive.google.com/file/d/1ew9ElU4pn5-beWfuYMXr2T4_6WVvz975/view?usp=drivesdk</t>
  </si>
  <si>
    <t>Document successfully created; Document successfully merged; PDF created; Emails Sent: [To: aseelnaji@uomustansiriyah.edu.iq]; Manually run by qa.edu.soran@gmail.com; Timestamp: Apr 23 2022 5:00 PM</t>
  </si>
  <si>
    <t>4/21/2022 23:47:24</t>
  </si>
  <si>
    <t>THAMER HAMMAD RIJA</t>
  </si>
  <si>
    <t>Baghdad university</t>
  </si>
  <si>
    <t>Sports college</t>
  </si>
  <si>
    <t>فرع العلوم النظرية</t>
  </si>
  <si>
    <t>thamer.hammad@cope.uobaghdad.edu.iq</t>
  </si>
  <si>
    <t>Ifلايوجد</t>
  </si>
  <si>
    <t>1mo0GIAfTivZJFVIFUnXwRQ2xhEiKarOQ</t>
  </si>
  <si>
    <t>https://drive.google.com/file/d/1mo0GIAfTivZJFVIFUnXwRQ2xhEiKarOQ/view?usp=drivesdk</t>
  </si>
  <si>
    <t>Document successfully created; Document successfully merged; PDF created; Emails Sent: [To: thamer.hammad@cope.uobaghdad.edu.iq]; Manually run by qa.edu.soran@gmail.com; Timestamp: Apr 23 2022 5:00 PM</t>
  </si>
  <si>
    <t>4/21/2022 23:47:52</t>
  </si>
  <si>
    <t>Prof.Dr FERDOUS MAJEED AMEEN</t>
  </si>
  <si>
    <t>Diyala</t>
  </si>
  <si>
    <t>College of Physical Education and Sports Science</t>
  </si>
  <si>
    <t>العلوم النظرية</t>
  </si>
  <si>
    <t>ferdousalbayty@gmail.com</t>
  </si>
  <si>
    <t>1UqXaIJyEG3MA7PLsuwCFQOjPivO1oox_</t>
  </si>
  <si>
    <t>https://drive.google.com/file/d/1UqXaIJyEG3MA7PLsuwCFQOjPivO1oox_/view?usp=drivesdk</t>
  </si>
  <si>
    <t>Document successfully created; Document successfully merged; PDF created; Emails Sent: [To: ferdousalbayty@gmail.com]; Manually run by qa.edu.soran@gmail.com; Timestamp: Apr 23 2022 5:00 PM</t>
  </si>
  <si>
    <t>4/21/2022 23:48:05</t>
  </si>
  <si>
    <t>جامعة ميسان</t>
  </si>
  <si>
    <t>كلية التربية</t>
  </si>
  <si>
    <t>فيزياء</t>
  </si>
  <si>
    <t>1_83DAJRZXlkGnFbVMcGAd0E2xSHs2jPy</t>
  </si>
  <si>
    <t>https://drive.google.com/file/d/1_83DAJRZXlkGnFbVMcGAd0E2xSHs2jPy/view?usp=drivesdk</t>
  </si>
  <si>
    <t>Document successfully created; Document successfully merged; PDF created; Emails Sent: [To: azhar.abdulwahab@uomisan.edu.iq]; Manually run by qa.edu.soran@gmail.com; Timestamp: Apr 23 2022 5:00 PM</t>
  </si>
  <si>
    <t>4/21/2022 23:48:32</t>
  </si>
  <si>
    <t>DR.OZER SAHDI ISMAHIL</t>
  </si>
  <si>
    <t>Salahaddin</t>
  </si>
  <si>
    <t>Physical education and sports sciences</t>
  </si>
  <si>
    <t>team games</t>
  </si>
  <si>
    <t>ozer.ismahi@su.edu.krd</t>
  </si>
  <si>
    <t>1ctscVjeUpV6sQR3M-UM5EuxbJGleEJ2N</t>
  </si>
  <si>
    <t>https://drive.google.com/file/d/1ctscVjeUpV6sQR3M-UM5EuxbJGleEJ2N/view?usp=drivesdk</t>
  </si>
  <si>
    <t>Document successfully created; Document successfully merged; PDF created; Emails Sent: [To: ozer.ismahi@su.edu.krd]; Manually run by qa.edu.soran@gmail.com; Timestamp: Apr 23 2022 4:59 PM</t>
  </si>
  <si>
    <t>4/21/2022 23:48:35</t>
  </si>
  <si>
    <t>عناصر الصلابه</t>
  </si>
  <si>
    <t>1tO2_e6fSibitHcKBTQzmzOwFr0CyaZc6</t>
  </si>
  <si>
    <t>https://drive.google.com/file/d/1tO2_e6fSibitHcKBTQzmzOwFr0CyaZc6/view?usp=drivesdk</t>
  </si>
  <si>
    <t>Document successfully created; Document successfully merged; PDF created; Emails Sent: [To: Basam.aziz@soran.edu.iq]; Manually run by qa.edu.soran@gmail.com; Timestamp: Apr 23 2022 4:59 PM</t>
  </si>
  <si>
    <t>4/21/2022 23:48:36</t>
  </si>
  <si>
    <t>Hewa Jalal Salih</t>
  </si>
  <si>
    <t>Salahaddin Universiry</t>
  </si>
  <si>
    <t>Shaqlawa</t>
  </si>
  <si>
    <t>hewa.master70@gmail.com</t>
  </si>
  <si>
    <t>117rlO1DOFl1DiBPtbRkkMWtU7hG1aE1-</t>
  </si>
  <si>
    <t>https://drive.google.com/file/d/117rlO1DOFl1DiBPtbRkkMWtU7hG1aE1-/view?usp=drivesdk</t>
  </si>
  <si>
    <t>Document successfully created; Document successfully merged; PDF created; Emails Sent: [To: hewa.master70@gmail.com]; Manually run by qa.edu.soran@gmail.com; Timestamp: Apr 23 2022 4:59 PM</t>
  </si>
  <si>
    <t>4/21/2022 23:48:47</t>
  </si>
  <si>
    <t>Mustafa Hameed Hussein</t>
  </si>
  <si>
    <t>كلية الامام الاعظم الجامعة</t>
  </si>
  <si>
    <t>الادارة الرياضية</t>
  </si>
  <si>
    <t>mustafa.hhameed.h@gmail.com</t>
  </si>
  <si>
    <t>1aYGfA7auN4EY6wcwfva3Gw5NA1HxMkFh</t>
  </si>
  <si>
    <t>https://drive.google.com/file/d/1aYGfA7auN4EY6wcwfva3Gw5NA1HxMkFh/view?usp=drivesdk</t>
  </si>
  <si>
    <t>Document successfully created; Document successfully merged; PDF created; Emails Sent: [To: mustafa.hhameed.h@gmail.com]; Manually run by qa.edu.soran@gmail.com; Timestamp: Apr 23 2022 4:59 PM</t>
  </si>
  <si>
    <t>4/21/2022 23:48:49</t>
  </si>
  <si>
    <t>Dr. Faris Sami Yousif Shabba</t>
  </si>
  <si>
    <t>Physical Education and Sports Sciences</t>
  </si>
  <si>
    <t>Team Games</t>
  </si>
  <si>
    <t>farisbasketball@gmail.com</t>
  </si>
  <si>
    <t>Thank you very much for all the efforts</t>
  </si>
  <si>
    <t>1gvgKVYoisTCKOghSoHG4GfDeYQe4Q9OP</t>
  </si>
  <si>
    <t>https://drive.google.com/file/d/1gvgKVYoisTCKOghSoHG4GfDeYQe4Q9OP/view?usp=drivesdk</t>
  </si>
  <si>
    <t>Document successfully created; Document successfully merged; PDF created; Emails Sent: [To: farisbasketball@gmail.com]; Manually run by qa.edu.soran@gmail.com; Timestamp: Apr 23 2022 4:59 PM</t>
  </si>
  <si>
    <t>4/21/2022 23:49:02</t>
  </si>
  <si>
    <t>Bushra kadhum al Hammashi</t>
  </si>
  <si>
    <t>جامعه بغداد</t>
  </si>
  <si>
    <t>1yUeNVcXOelbThY-3qsXn1Qkdpbfrox_4</t>
  </si>
  <si>
    <t>https://drive.google.com/file/d/1yUeNVcXOelbThY-3qsXn1Qkdpbfrox_4/view?usp=drivesdk</t>
  </si>
  <si>
    <t>Document successfully created; Document successfully merged; PDF created; Emails Sent: [To: bushra@copew.uobaghdad.edu.iq]; Manually run by qa.edu.soran@gmail.com; Timestamp: Apr 23 2022 4:59 PM</t>
  </si>
  <si>
    <t>4/21/2022 23:49:15</t>
  </si>
  <si>
    <t>Shaheen Ramzi Rafeeq</t>
  </si>
  <si>
    <t>Kirkuk</t>
  </si>
  <si>
    <t>Sport education</t>
  </si>
  <si>
    <t>shaheen.rr72@gmail.com</t>
  </si>
  <si>
    <t>1cUUSZae9GVKx10DWhGesjHf45pvqEzzV</t>
  </si>
  <si>
    <t>https://drive.google.com/file/d/1cUUSZae9GVKx10DWhGesjHf45pvqEzzV/view?usp=drivesdk</t>
  </si>
  <si>
    <t>Document successfully created; Document successfully merged; PDF created; Emails Sent: [To: shaheen.rr72@gmail.com]; Manually run by qa.edu.soran@gmail.com; Timestamp: Apr 23 2022 4:59 PM</t>
  </si>
  <si>
    <t>4/21/2022 23:49:28</t>
  </si>
  <si>
    <t>Rzgar Mustafa Ghafur</t>
  </si>
  <si>
    <t>Sulaimaniya /UOS</t>
  </si>
  <si>
    <t>Humanitarian science</t>
  </si>
  <si>
    <t>1a1YeUoz9zXNs2Ce5HEo8k_Vgywoa8UQp</t>
  </si>
  <si>
    <t>https://drive.google.com/file/d/1a1YeUoz9zXNs2Ce5HEo8k_Vgywoa8UQp/view?usp=drivesdk</t>
  </si>
  <si>
    <t>Document successfully created; Document successfully merged; PDF created; Emails Sent: [To: rzgar.ghafur@univsul.edu.iq]; Manually run by qa.edu.soran@gmail.com; Timestamp: Apr 23 2022 4:59 PM</t>
  </si>
  <si>
    <t>4/21/2022 23:49:40</t>
  </si>
  <si>
    <t>Alkitab university</t>
  </si>
  <si>
    <t>1LPHNtk2UxBEvylroZr0sx_uC2opKKgRZ</t>
  </si>
  <si>
    <t>https://drive.google.com/file/d/1LPHNtk2UxBEvylroZr0sx_uC2opKKgRZ/view?usp=drivesdk</t>
  </si>
  <si>
    <t>Document successfully created; Document successfully merged; PDF created; Emails Sent: [To: salahchardagle@gmail.com]; Manually run by qa.edu.soran@gmail.com; Timestamp: Apr 23 2022 4:58 PM</t>
  </si>
  <si>
    <t>4/21/2022 23:49:43</t>
  </si>
  <si>
    <t>University of science and Arts in lebanon</t>
  </si>
  <si>
    <t>amirleban@gmail.com</t>
  </si>
  <si>
    <t>1NKwozFZ5OaYuJiODZkeyznt4JdY3skbd</t>
  </si>
  <si>
    <t>https://drive.google.com/file/d/1NKwozFZ5OaYuJiODZkeyznt4JdY3skbd/view?usp=drivesdk</t>
  </si>
  <si>
    <t>Document successfully created; Document successfully merged; PDF created; Emails Sent: [To: amirleban@gmail.com]; Manually run by qa.edu.soran@gmail.com; Timestamp: Apr 23 2022 4:58 PM</t>
  </si>
  <si>
    <t>4/21/2022 23:50:16</t>
  </si>
  <si>
    <t>University of Technology</t>
  </si>
  <si>
    <t>Arch. Engineer</t>
  </si>
  <si>
    <t>1WSegEsMcpFt1JCcILNPvdssfhzDLzZI0</t>
  </si>
  <si>
    <t>https://drive.google.com/file/d/1WSegEsMcpFt1JCcILNPvdssfhzDLzZI0/view?usp=drivesdk</t>
  </si>
  <si>
    <t>Document successfully created; Document successfully merged; PDF created; Emails Sent: [To: huda.badran1970@gmail.com]; Manually run by qa.edu.soran@gmail.com; Timestamp: Apr 23 2022 4:58 PM</t>
  </si>
  <si>
    <t>4/21/2022 23:50:21</t>
  </si>
  <si>
    <t>Dr. ISMAIL ABDZID ASHOOR</t>
  </si>
  <si>
    <t>المستنصرية</t>
  </si>
  <si>
    <t>dr.ismail1975@gmail.com</t>
  </si>
  <si>
    <t>1eiD_y2DWmYxfDaLByscexFHv8BABN5Hz</t>
  </si>
  <si>
    <t>https://drive.google.com/file/d/1eiD_y2DWmYxfDaLByscexFHv8BABN5Hz/view?usp=drivesdk</t>
  </si>
  <si>
    <t>Document successfully created; Document successfully merged; PDF created; Emails Sent: [To: dr.ismail1975@gmail.com]; Manually run by qa.edu.soran@gmail.com; Timestamp: Apr 23 2022 4:58 PM</t>
  </si>
  <si>
    <t>4/21/2022 23:50:40</t>
  </si>
  <si>
    <t>basem sami shahed</t>
  </si>
  <si>
    <t>Department of Theoretical Sciences</t>
  </si>
  <si>
    <t>basemsport@gmail.com</t>
  </si>
  <si>
    <t>1INN7rSF88aG4hOO3iGS8UaKDp8zKTPSY</t>
  </si>
  <si>
    <t>https://drive.google.com/file/d/1INN7rSF88aG4hOO3iGS8UaKDp8zKTPSY/view?usp=drivesdk</t>
  </si>
  <si>
    <t>Document successfully created; Document successfully merged; PDF created; Emails Sent: [To: basemsport@gmail.com]; Manually run by qa.edu.soran@gmail.com; Timestamp: Apr 23 2022 4:58 PM</t>
  </si>
  <si>
    <t>4/21/2022 23:50:57</t>
  </si>
  <si>
    <t>salam tahseen othman</t>
  </si>
  <si>
    <t>زانکۆی سەلاحەدین</t>
  </si>
  <si>
    <t>پەروەردەی شقڵاوە</t>
  </si>
  <si>
    <t>وەرزش</t>
  </si>
  <si>
    <t>salamxavi21@gmail.com</t>
  </si>
  <si>
    <t>دەستان خۆش سەرکەتوو بن</t>
  </si>
  <si>
    <t>1vHwSB94WftmpZOflT0cmjMz_gg_bEP7X</t>
  </si>
  <si>
    <t>https://drive.google.com/file/d/1vHwSB94WftmpZOflT0cmjMz_gg_bEP7X/view?usp=drivesdk</t>
  </si>
  <si>
    <t>Document successfully created; Document successfully merged; PDF created; Emails Sent: [To: salamxavi21@gmail.com]; Manually run by qa.edu.soran@gmail.com; Timestamp: Apr 23 2022 4:58 PM</t>
  </si>
  <si>
    <t>4/21/2022 23:51:24</t>
  </si>
  <si>
    <t>bebak mohammed alikhan</t>
  </si>
  <si>
    <t>bebak.alikhan@univsul.edu.iq</t>
  </si>
  <si>
    <t>1v2ls_21kNcaSQT59DfA0fUlukxkytjV0</t>
  </si>
  <si>
    <t>https://drive.google.com/file/d/1v2ls_21kNcaSQT59DfA0fUlukxkytjV0/view?usp=drivesdk</t>
  </si>
  <si>
    <t>Document successfully created; Document successfully merged; PDF created; Emails Sent: [To: bebak.alikhan@univsul.edu.iq]; Manually run by qa.edu.soran@gmail.com; Timestamp: Apr 23 2022 4:58 PM</t>
  </si>
  <si>
    <t>4/21/2022 23:51:38</t>
  </si>
  <si>
    <t>Sayran sattar saleh</t>
  </si>
  <si>
    <t>Science</t>
  </si>
  <si>
    <t>Chemistry</t>
  </si>
  <si>
    <t>sayrans2017@gmail.com</t>
  </si>
  <si>
    <t>1XIGMb2U6bkkKgtiIc9EimSTlmmbbBXCU</t>
  </si>
  <si>
    <t>https://drive.google.com/file/d/1XIGMb2U6bkkKgtiIc9EimSTlmmbbBXCU/view?usp=drivesdk</t>
  </si>
  <si>
    <t>Document successfully created; Document successfully merged; PDF created; Emails Sent: [To: sayrans2017@gmail.com]; Manually run by qa.edu.soran@gmail.com; Timestamp: Apr 23 2022 4:57 PM</t>
  </si>
  <si>
    <t>4/21/2022 23:52:08</t>
  </si>
  <si>
    <t>Waleed khalid homam</t>
  </si>
  <si>
    <t>Gollege Education</t>
  </si>
  <si>
    <t>جهد متميز...وورشه راقيه</t>
  </si>
  <si>
    <t>1M5UYp_IHq4yZAEfjLIeIJkJF_m-9Jt5k</t>
  </si>
  <si>
    <t>https://drive.google.com/file/d/1M5UYp_IHq4yZAEfjLIeIJkJF_m-9Jt5k/view?usp=drivesdk</t>
  </si>
  <si>
    <t>Document successfully created; Document successfully merged; PDF created; Emails Sent: [To: dr.waleedhomam@yahoo.com]; Manually run by qa.edu.soran@gmail.com; Timestamp: Apr 23 2022 4:57 PM</t>
  </si>
  <si>
    <t>4/21/2022 23:53:02</t>
  </si>
  <si>
    <t>Mona Harb</t>
  </si>
  <si>
    <t>Lebanese University</t>
  </si>
  <si>
    <t>11QdipR86t5CnzB_j2A8HvP453IhFAQo-</t>
  </si>
  <si>
    <t>https://drive.google.com/file/d/11QdipR86t5CnzB_j2A8HvP453IhFAQo-/view?usp=drivesdk</t>
  </si>
  <si>
    <t>Document successfully created; Document successfully merged; PDF created; Emails Sent: [To: manmoun2012@gmail.com]; Manually run by qa.edu.soran@gmail.com; Timestamp: Apr 23 2022 4:57 PM</t>
  </si>
  <si>
    <t>4/21/2022 23:53:08</t>
  </si>
  <si>
    <t>Iqbal Abdul Hussein Neamah</t>
  </si>
  <si>
    <t>Physical education and sports science for Girls</t>
  </si>
  <si>
    <t>Team games</t>
  </si>
  <si>
    <t>1W4zQdYdOchaL3YQ-dinD5y11yb-iugBX</t>
  </si>
  <si>
    <t>https://drive.google.com/file/d/1W4zQdYdOchaL3YQ-dinD5y11yb-iugBX/view?usp=drivesdk</t>
  </si>
  <si>
    <t>Document successfully created; Document successfully merged; PDF created; Emails Sent: [To: iqbal_alesawe@yahoo.com]; Manually run by qa.edu.soran@gmail.com; Timestamp: Apr 23 2022 4:57 PM</t>
  </si>
  <si>
    <t>4/21/2022 23:53:09</t>
  </si>
  <si>
    <t>rawya Yousef Abd Ali</t>
  </si>
  <si>
    <t>Mustnrya</t>
  </si>
  <si>
    <t>Asasya</t>
  </si>
  <si>
    <t>Ashley</t>
  </si>
  <si>
    <t>rawya8686rr@gmail.com</t>
  </si>
  <si>
    <t>17RcffRDt3U3L5OZ9MO4ZnTvhnFOOHhds</t>
  </si>
  <si>
    <t>https://drive.google.com/file/d/17RcffRDt3U3L5OZ9MO4ZnTvhnFOOHhds/view?usp=drivesdk</t>
  </si>
  <si>
    <t>Document successfully created; Document successfully merged; PDF created; Emails Sent: [To: rawya8686rr@gmail.com]; Manually run by qa.edu.soran@gmail.com; Timestamp: Apr 23 2022 4:57 PM</t>
  </si>
  <si>
    <t>4/21/2022 23:53:26</t>
  </si>
  <si>
    <t>DHEYAA SALIM HAFEDH</t>
  </si>
  <si>
    <t>mustafahilfi3@gmail.com</t>
  </si>
  <si>
    <t>1r6dXOrmTHxgldnpvmRR8A6TvjDKw8sym</t>
  </si>
  <si>
    <t>https://drive.google.com/file/d/1r6dXOrmTHxgldnpvmRR8A6TvjDKw8sym/view?usp=drivesdk</t>
  </si>
  <si>
    <t>Document successfully created; Document successfully merged; PDF created; Emails Sent: [To: mustafahilfi3@gmail.com]; Manually run by qa.edu.soran@gmail.com; Timestamp: Apr 23 2022 4:57 PM</t>
  </si>
  <si>
    <t>4/21/2022 23:53:28</t>
  </si>
  <si>
    <t>امينه كريم حسين</t>
  </si>
  <si>
    <t>كزكوك</t>
  </si>
  <si>
    <t>كليه التربيه البدنيه وعلوم الرياضه</t>
  </si>
  <si>
    <t>فرقيه</t>
  </si>
  <si>
    <t>كلا</t>
  </si>
  <si>
    <t>1cJkAAcKgpQAWqL7u38iVORE3rdvpTzqu</t>
  </si>
  <si>
    <t>https://drive.google.com/file/d/1cJkAAcKgpQAWqL7u38iVORE3rdvpTzqu/view?usp=drivesdk</t>
  </si>
  <si>
    <t>Document successfully created; Document successfully merged; PDF created; Emails Sent: [To: ameena_kareem@uokirkuk.edu.iq]; Manually run by qa.edu.soran@gmail.com; Timestamp: Apr 23 2022 4:57 PM</t>
  </si>
  <si>
    <t>4/21/2022 23:53:33</t>
  </si>
  <si>
    <t>prof.Dr. Amjad Abdul Hamid Almajid</t>
  </si>
  <si>
    <t>Al Mustansiriyah University</t>
  </si>
  <si>
    <t>Faculty of Basic Education</t>
  </si>
  <si>
    <t>dr_amjadalmajd@yahoo.com</t>
  </si>
  <si>
    <t>1QCm_gjPmEtMl7FEqb8rQ1Ef6aiz225wU</t>
  </si>
  <si>
    <t>https://drive.google.com/file/d/1QCm_gjPmEtMl7FEqb8rQ1Ef6aiz225wU/view?usp=drivesdk</t>
  </si>
  <si>
    <t>Document successfully created; Document successfully merged; PDF created; Emails Sent: [To: dr_amjadalmajd@yahoo.com]; Manually run by qa.edu.soran@gmail.com; Timestamp: Apr 23 2022 4:57 PM</t>
  </si>
  <si>
    <t>4/21/2022 23:54:32</t>
  </si>
  <si>
    <t>Goran Maaroof Qader</t>
  </si>
  <si>
    <t>Koya University</t>
  </si>
  <si>
    <t>Faculty physical education</t>
  </si>
  <si>
    <t>goran.maaroof@koyauniversity.org</t>
  </si>
  <si>
    <t>1dU7Prg5MawYMGMGJpXX9g9Xcctetm_Vg</t>
  </si>
  <si>
    <t>https://drive.google.com/file/d/1dU7Prg5MawYMGMGJpXX9g9Xcctetm_Vg/view?usp=drivesdk</t>
  </si>
  <si>
    <t>Document successfully created; Document successfully merged; PDF created; Emails Sent: [To: goran.maaroof@koyauniversity.org]; Manually run by qa.edu.soran@gmail.com; Timestamp: Apr 23 2022 4:56 PM</t>
  </si>
  <si>
    <t>4/21/2022 23:54:46</t>
  </si>
  <si>
    <t>Sahira Razaq Kadhum</t>
  </si>
  <si>
    <t>1zYHJncbvqx4Ul_3hFOGUhd88llHF66Tu</t>
  </si>
  <si>
    <t>https://drive.google.com/file/d/1zYHJncbvqx4Ul_3hFOGUhd88llHF66Tu/view?usp=drivesdk</t>
  </si>
  <si>
    <t>Document successfully created; Document successfully merged; PDF created; Emails Sent: [To: sahira_muayad@yahoo.com]; Manually run by qa.edu.soran@gmail.com; Timestamp: Apr 23 2022 4:56 PM</t>
  </si>
  <si>
    <t>4/21/2022 23:55:18</t>
  </si>
  <si>
    <t>Azad ali hasan</t>
  </si>
  <si>
    <t>Garmian</t>
  </si>
  <si>
    <t>Kanakqn</t>
  </si>
  <si>
    <t>Yas</t>
  </si>
  <si>
    <t>azad.ali@garmian.edu.krd</t>
  </si>
  <si>
    <t>1-G0n3xH2Xx1VZOf-DWdhb8N6QOGITHqb</t>
  </si>
  <si>
    <t>https://drive.google.com/file/d/1-G0n3xH2Xx1VZOf-DWdhb8N6QOGITHqb/view?usp=drivesdk</t>
  </si>
  <si>
    <t>Document successfully created; Document successfully merged; PDF created; Emails Sent: [To: azad.ali@garmian.edu.krd]; Manually run by qa.edu.soran@gmail.com; Timestamp: Apr 23 2022 4:56 PM</t>
  </si>
  <si>
    <t>4/21/2022 23:56:17</t>
  </si>
  <si>
    <t>Salahaddin university</t>
  </si>
  <si>
    <t>hewa.salih@su.edu.krd</t>
  </si>
  <si>
    <t>1snRifjhX4n-1lsd8Bs7_XK0IMzmPfHGv</t>
  </si>
  <si>
    <t>https://drive.google.com/file/d/1snRifjhX4n-1lsd8Bs7_XK0IMzmPfHGv/view?usp=drivesdk</t>
  </si>
  <si>
    <t>Document successfully created; Document successfully merged; PDF created; Emails Sent: [To: hewa.salih@su.edu.krd]; Manually run by qa.edu.soran@gmail.com; Timestamp: Apr 23 2022 4:56 PM</t>
  </si>
  <si>
    <t>4/21/2022 23:57:53</t>
  </si>
  <si>
    <t>Noora Amer Oleiwi</t>
  </si>
  <si>
    <t>alnoshia@yahoo.com</t>
  </si>
  <si>
    <t>1bcPilPA3i0421ETAfm1c1RSYL6BipyrZ</t>
  </si>
  <si>
    <t>https://drive.google.com/file/d/1bcPilPA3i0421ETAfm1c1RSYL6BipyrZ/view?usp=drivesdk</t>
  </si>
  <si>
    <t>Document successfully created; Document successfully merged; PDF created; Emails Sent: [To: alnoshia@yahoo.com]; Manually run by qa.edu.soran@gmail.com; Timestamp: Apr 23 2022 4:56 PM</t>
  </si>
  <si>
    <t>4/21/2022 23:58:13</t>
  </si>
  <si>
    <t>University of Sulaimanyah</t>
  </si>
  <si>
    <t>College of Physical Education</t>
  </si>
  <si>
    <t>Track and Field</t>
  </si>
  <si>
    <t>Thank you</t>
  </si>
  <si>
    <t>1LfKCbDMtQqCiQVZpyCKfBoPnNIOuSng9</t>
  </si>
  <si>
    <t>https://drive.google.com/file/d/1LfKCbDMtQqCiQVZpyCKfBoPnNIOuSng9/view?usp=drivesdk</t>
  </si>
  <si>
    <t>Document successfully created; Document successfully merged; PDF created; Emails Sent: [To: tarqahmad1960@gmail.com]; Manually run by qa.edu.soran@gmail.com; Timestamp: Apr 23 2022 4:56 PM</t>
  </si>
  <si>
    <t>4/21/2022 23:58:57</t>
  </si>
  <si>
    <t>Haider Mohammed Muslih</t>
  </si>
  <si>
    <t>single games</t>
  </si>
  <si>
    <t>1fVQPNfFQld3Ls2efNmrTazypJTqf9da7</t>
  </si>
  <si>
    <t>https://drive.google.com/file/d/1fVQPNfFQld3Ls2efNmrTazypJTqf9da7/view?usp=drivesdk</t>
  </si>
  <si>
    <t>Document successfully created; Document successfully merged; PDF created; Emails Sent: [To: haider.m1983@yahoo.com]; Manually run by qa.edu.soran@gmail.com; Timestamp: Apr 23 2022 4:56 PM</t>
  </si>
  <si>
    <t>4/21/2022 23:59:34</t>
  </si>
  <si>
    <t>Pro Dr Eman Fathi Yahya</t>
  </si>
  <si>
    <t>Mustansiriyah</t>
  </si>
  <si>
    <t>emanaldelemi57@gmail.com</t>
  </si>
  <si>
    <t>3 marks</t>
  </si>
  <si>
    <t>1Hb7KZuBcrZxMxYSAPH_Ykq__10gt4ehz</t>
  </si>
  <si>
    <t>https://drive.google.com/file/d/1Hb7KZuBcrZxMxYSAPH_Ykq__10gt4ehz/view?usp=drivesdk</t>
  </si>
  <si>
    <t>Document successfully created; Document successfully merged; PDF created; Emails Sent: [To: emanaldelemi57@gmail.com]; Manually run by qa.edu.soran@gmail.com; Timestamp: Apr 23 2022 4:55 PM</t>
  </si>
  <si>
    <t>4/21/2022 23:59:48</t>
  </si>
  <si>
    <t>Sukaina Shaker Hassan</t>
  </si>
  <si>
    <t>dr_sakainashaker@yahoo.com</t>
  </si>
  <si>
    <t>1Y1fV8t9Qy5lgnJ-zaWG40VHlPNt3_ZPY</t>
  </si>
  <si>
    <t>https://drive.google.com/file/d/1Y1fV8t9Qy5lgnJ-zaWG40VHlPNt3_ZPY/view?usp=drivesdk</t>
  </si>
  <si>
    <t>Document successfully created; Document successfully merged; PDF created; Emails Sent: [To: dr_sakainashaker@yahoo.com]; Manually run by qa.edu.soran@gmail.com; Timestamp: Apr 23 2022 4:55 PM</t>
  </si>
  <si>
    <t>4/21/2022 23:59:57</t>
  </si>
  <si>
    <t>Muna salah al-deen yousif</t>
  </si>
  <si>
    <t>General sciences</t>
  </si>
  <si>
    <t>جيدا جدا</t>
  </si>
  <si>
    <t>1IBa2YpfbXAhRIG3mFqR_a0ti0e0AU45z</t>
  </si>
  <si>
    <t>https://drive.google.com/file/d/1IBa2YpfbXAhRIG3mFqR_a0ti0e0AU45z/view?usp=drivesdk</t>
  </si>
  <si>
    <t>Document successfully created; Document successfully merged; PDF created; Emails Sent: [To: muna.al-deen@soran.edu.iq]; Manually run by qa.edu.soran@gmail.com; Timestamp: Apr 23 2022 4:55 PM</t>
  </si>
  <si>
    <t>4/21/2022 23:59:58</t>
  </si>
  <si>
    <t>م.د عمر نوري عباس</t>
  </si>
  <si>
    <t>الجامعة المستنصرية</t>
  </si>
  <si>
    <t>كلية التربية الأساسية</t>
  </si>
  <si>
    <t>قسم التربية البدنية وعلوم الرياضه</t>
  </si>
  <si>
    <t>omarnooriexam@gmail.com</t>
  </si>
  <si>
    <t>لا توجد</t>
  </si>
  <si>
    <t>1nvO3o8yLLwnPfo_XFwzUm1RZyhYnXrF8</t>
  </si>
  <si>
    <t>https://drive.google.com/file/d/1nvO3o8yLLwnPfo_XFwzUm1RZyhYnXrF8/view?usp=drivesdk</t>
  </si>
  <si>
    <t>Document successfully created; Document successfully merged; PDF created; Emails Sent: [To: omarnooriexam@gmail.com]; Manually run by qa.edu.soran@gmail.com; Timestamp: Apr 23 2022 4:55 PM</t>
  </si>
  <si>
    <t>Aso Mahmood Radha Bakr</t>
  </si>
  <si>
    <t>halabja</t>
  </si>
  <si>
    <t>aso.radha@univsul.edu.iq</t>
  </si>
  <si>
    <t>1xoKy8u2sRRXbCbsT-JIO1m7Wpr5OlzFU</t>
  </si>
  <si>
    <t>https://drive.google.com/file/d/1xoKy8u2sRRXbCbsT-JIO1m7Wpr5OlzFU/view?usp=drivesdk</t>
  </si>
  <si>
    <t>Document successfully created; Document successfully merged; PDF created; Emails Sent: [To: aso.radha@univsul.edu.iq]; Manually run by hersh.hamadameen@soran.edu.iq; Timestamp: May 5 2022 9:23 AM</t>
  </si>
  <si>
    <t>Haidar Bawakhan</t>
  </si>
  <si>
    <t>haidar.bawakhan@garmian.edu.krd</t>
  </si>
  <si>
    <t>1BJwmJK0J4u5jNWKKKnFyZKP7Y_Ry4tbz</t>
  </si>
  <si>
    <t>https://drive.google.com/file/d/1BJwmJK0J4u5jNWKKKnFyZKP7Y_Ry4tbz/view?usp=drivesdk</t>
  </si>
  <si>
    <t>Document successfully created; Document successfully merged; PDF created; Emails Sent: [To: haidar.bawakhan@garmian.edu.krd]; Manually run by hersh.hamadameen@soran.edu.iq; Timestamp: May 5 2022 9:23 AM</t>
  </si>
  <si>
    <t>Azad Abdullah</t>
  </si>
  <si>
    <t>14ydEi0SPL9UqPs0ELyjAodsCSU9mA5Gc</t>
  </si>
  <si>
    <t>https://drive.google.com/file/d/14ydEi0SPL9UqPs0ELyjAodsCSU9mA5Gc/view?usp=drivesdk</t>
  </si>
  <si>
    <t>Document successfully created; Document successfully merged; PDF created; Emails Sent: [To: azad.abdullah@univsul.ed.iq]; Manually run by hersh.hamadameen@soran.edu.iq; Timestamp: May 5 2022 9:23 AM</t>
  </si>
  <si>
    <t>1SNA0sMwxnk_zA9K8kFRhs5fsFiANyPeP</t>
  </si>
  <si>
    <t>https://drive.google.com/file/d/1SNA0sMwxnk_zA9K8kFRhs5fsFiANyPeP/view?usp=drivesdk</t>
  </si>
  <si>
    <t>Document successfully created; Document successfully merged; PDF created; Emails Sent: [To: aso.radha@univsul.edu.iq]; Manually run by hersh.hamadameen@soran.edu.iq; Timestamp: May 5 2022 9:29 AM</t>
  </si>
  <si>
    <t>11/30/2021 21:06:21</t>
  </si>
  <si>
    <t>(Advanced MS.Word/ References Tab)</t>
  </si>
  <si>
    <t>11/30/2021</t>
  </si>
  <si>
    <t>1igH8dkK5MULG1oDgn1iR1r069ZHoXP2Q</t>
  </si>
  <si>
    <t>https://drive.google.com/file/d/1igH8dkK5MULG1oDgn1iR1r069ZHoXP2Q/view?usp=drivesdk</t>
  </si>
  <si>
    <t>Document successfully created; Document successfully merged; PDF created; Emails Sent: [To: mumtaz.ameen@soran.edu.iq]; Manually run by hersh.hamadameen@soran.edu.iq; Timestamp: May 31 2022 11:51 AM</t>
  </si>
  <si>
    <t>11/30/2021 21:06:41</t>
  </si>
  <si>
    <t>1whPv6l7LKbpvwOk43gATZfWDZESeiiWE</t>
  </si>
  <si>
    <t>https://drive.google.com/file/d/1whPv6l7LKbpvwOk43gATZfWDZESeiiWE/view?usp=drivesdk</t>
  </si>
  <si>
    <t>Document successfully created; Document successfully merged; PDF created; Emails Sent: [To: taher.mohammad@soran.edu.iq]; Manually run by hersh.hamadameen@soran.edu.iq; Timestamp: May 31 2022 11:51 AM</t>
  </si>
  <si>
    <t>11/30/2021 21:06:51</t>
  </si>
  <si>
    <t>Mzhda Sedeeq Hamad Ameen</t>
  </si>
  <si>
    <t>General Science</t>
  </si>
  <si>
    <t>mzhda.hamadamin@soran.edu.iq</t>
  </si>
  <si>
    <t>1rImvIoLIOHRXPbwfP7QPqXkyDmEeYnkE</t>
  </si>
  <si>
    <t>https://drive.google.com/file/d/1rImvIoLIOHRXPbwfP7QPqXkyDmEeYnkE/view?usp=drivesdk</t>
  </si>
  <si>
    <t>Document successfully created; Document successfully merged; PDF created; Emails Sent: [To: mzhda.hamadamin@soran.edu.iq]; Manually run by hersh.hamadameen@soran.edu.iq; Timestamp: May 31 2022 11:51 AM</t>
  </si>
  <si>
    <t>11/30/2021 21:07:20</t>
  </si>
  <si>
    <t>1XkELB8IP3DPms3GL8tm0cd8pY4ankNv-</t>
  </si>
  <si>
    <t>https://drive.google.com/file/d/1XkELB8IP3DPms3GL8tm0cd8pY4ankNv-/view?usp=drivesdk</t>
  </si>
  <si>
    <t>Document successfully created; Document successfully merged; PDF created; Emails Sent: [To: saadaldeen.nuri@soran.edu.iq]; Manually run by hersh.hamadameen@soran.edu.iq; Timestamp: May 31 2022 11:52 AM</t>
  </si>
  <si>
    <t>11/30/2021 21:07:25</t>
  </si>
  <si>
    <t>Englisha</t>
  </si>
  <si>
    <t>amad.ahmef@soran.edu.iq</t>
  </si>
  <si>
    <t>1S712w79duvSlDPphXWMR_Jukezjj6KdU</t>
  </si>
  <si>
    <t>https://drive.google.com/file/d/1S712w79duvSlDPphXWMR_Jukezjj6KdU/view?usp=drivesdk</t>
  </si>
  <si>
    <t>Document successfully created; Document successfully merged; PDF created; Emails Sent: [To: amad.ahmef@soran.edu.iq]; Manually run by hersh.hamadameen@soran.edu.iq; Timestamp: May 31 2022 11:52 AM</t>
  </si>
  <si>
    <t>11/30/2021 21:48:05</t>
  </si>
  <si>
    <t>1SKiDRY0INUbTf5VbajNMt_hOIksOKRlZ</t>
  </si>
  <si>
    <t>https://drive.google.com/file/d/1SKiDRY0INUbTf5VbajNMt_hOIksOKRlZ/view?usp=drivesdk</t>
  </si>
  <si>
    <t>Document successfully created; Document successfully merged; PDF created; Emails Sent: [To: falih.shlsh@soran.edu.iq]; Manually run by hersh.hamadameen@soran.edu.iq; Timestamp: May 31 2022 11:52 AM</t>
  </si>
  <si>
    <t>11/30/2021 21:07:39</t>
  </si>
  <si>
    <t>Social Science Department</t>
  </si>
  <si>
    <t>1kzQDy9hm_BThPf4I5yF0N2s0qswUWOjV</t>
  </si>
  <si>
    <t>https://drive.google.com/file/d/1kzQDy9hm_BThPf4I5yF0N2s0qswUWOjV/view?usp=drivesdk</t>
  </si>
  <si>
    <t>Document successfully created; Document successfully merged; PDF created; Emails Sent: [To: farsat.hussin@soran.edu.iq]; Manually run by hersh.hamadameen@soran.edu.iq; Timestamp: May 31 2022 11:52 AM</t>
  </si>
  <si>
    <t>11/30/2021 21:07:43</t>
  </si>
  <si>
    <t>General Sceince Department</t>
  </si>
  <si>
    <t>1LgJN0wJFu4QiFLdwlgN8R55C7vEcp5wL</t>
  </si>
  <si>
    <t>https://drive.google.com/file/d/1LgJN0wJFu4QiFLdwlgN8R55C7vEcp5wL/view?usp=drivesdk</t>
  </si>
  <si>
    <t>Document successfully created; Document successfully merged; PDF created; Emails Sent: [To: amjad.jumaa@soran.edu.iq]; Manually run by hersh.hamadameen@soran.edu.iq; Timestamp: May 31 2022 11:52 AM</t>
  </si>
  <si>
    <t>11/30/2021 21:07:44</t>
  </si>
  <si>
    <t>Bewar Hamad Othman</t>
  </si>
  <si>
    <t>15kDHAHqi7bIj4-QQc6ZXWZ1it1_GkXfy</t>
  </si>
  <si>
    <t>https://drive.google.com/file/d/15kDHAHqi7bIj4-QQc6ZXWZ1it1_GkXfy/view?usp=drivesdk</t>
  </si>
  <si>
    <t>Document successfully created; Document successfully merged; PDF created; Emails Sent: [To: bewar.osman@soran.edu.iq]; Manually run by hersh.hamadameen@soran.edu.iq; Timestamp: May 31 2022 11:52 AM</t>
  </si>
  <si>
    <t>11/30/2021 21:07:56</t>
  </si>
  <si>
    <t>Hameed Hameed Nabee</t>
  </si>
  <si>
    <t>hamid.nabi@visitors.soran.edu.iq</t>
  </si>
  <si>
    <t>19jGfAftj0juRtRVSorRrHoIyrPoN26Au</t>
  </si>
  <si>
    <t>https://drive.google.com/file/d/19jGfAftj0juRtRVSorRrHoIyrPoN26Au/view?usp=drivesdk</t>
  </si>
  <si>
    <t>Document successfully created; Document successfully merged; PDF created; Emails Sent: [To: hamid.nabi@visitors.soran.edu.iq]; Manually run by hersh.hamadameen@soran.edu.iq; Timestamp: May 31 2022 11:53 AM</t>
  </si>
  <si>
    <t>11/30/2021 21:08:01</t>
  </si>
  <si>
    <t>1uRLhRamzazrTohyvl0dbYH7hM8W0Gzfp</t>
  </si>
  <si>
    <t>https://drive.google.com/file/d/1uRLhRamzazrTohyvl0dbYH7hM8W0Gzfp/view?usp=drivesdk</t>
  </si>
  <si>
    <t>Document successfully created; Document successfully merged; PDF created; Emails Sent: [To: mhabad.muhammadamin@soran.edu.iq]; Manually run by hersh.hamadameen@soran.edu.iq; Timestamp: May 31 2022 11:53 AM</t>
  </si>
  <si>
    <t>11/30/2021 21:08:08</t>
  </si>
  <si>
    <t>Shamal salahaddin Ahmed</t>
  </si>
  <si>
    <t>1irpnwRsW0GOvHVpmJzMqWE-wTj61G3VT</t>
  </si>
  <si>
    <t>https://drive.google.com/file/d/1irpnwRsW0GOvHVpmJzMqWE-wTj61G3VT/view?usp=drivesdk</t>
  </si>
  <si>
    <t>Document successfully created; Document successfully merged; PDF created; Emails Sent: [To: shamal.ahmed@soran.edu.iq]; Manually run by hersh.hamadameen@soran.edu.iq; Timestamp: May 31 2022 11:53 AM</t>
  </si>
  <si>
    <t>11/30/2021 21:08:27</t>
  </si>
  <si>
    <t>Mikaeel Biro Munaf</t>
  </si>
  <si>
    <t>Law, Political science and Management</t>
  </si>
  <si>
    <t>Accounting</t>
  </si>
  <si>
    <t>1VbDnmo5wfmVpPhM-xZFE5OgJMOTAu11S</t>
  </si>
  <si>
    <t>https://drive.google.com/file/d/1VbDnmo5wfmVpPhM-xZFE5OgJMOTAu11S/view?usp=drivesdk</t>
  </si>
  <si>
    <t>Document successfully created; Document successfully merged; PDF created; Emails Sent: [To: mikaeel.munaf@soran.edu.iq]; Manually run by hersh.hamadameen@soran.edu.iq; Timestamp: May 31 2022 11:53 AM</t>
  </si>
  <si>
    <t>11/30/2021 21:08:35</t>
  </si>
  <si>
    <t>Saeid Rasoul Moloudzadeh</t>
  </si>
  <si>
    <t>Saeid.Moloudzadeh@soran.edu.iq</t>
  </si>
  <si>
    <t>1xlyF3FvxnDnEifXD-ZNzfO65iEpCxAKt</t>
  </si>
  <si>
    <t>https://drive.google.com/file/d/1xlyF3FvxnDnEifXD-ZNzfO65iEpCxAKt/view?usp=drivesdk</t>
  </si>
  <si>
    <t>Document successfully created; Document successfully merged; PDF created; Emails Sent: [To: Saeid.Moloudzadeh@soran.edu.iq]; Manually run by hersh.hamadameen@soran.edu.iq; Timestamp: May 31 2022 11:53 AM</t>
  </si>
  <si>
    <t>11/30/2021 21:08:38</t>
  </si>
  <si>
    <t>Zhian Zero Shoro</t>
  </si>
  <si>
    <t>Zhyan.shoro@soran.edu.iq</t>
  </si>
  <si>
    <t>1nRahupn-lquJAVLO6OjC9_OSe6i10HWf</t>
  </si>
  <si>
    <t>https://drive.google.com/file/d/1nRahupn-lquJAVLO6OjC9_OSe6i10HWf/view?usp=drivesdk</t>
  </si>
  <si>
    <t>Document successfully created; Document successfully merged; PDF created; Emails Sent: [To: Zhyan.shoro@soran.edu.iq]; Manually run by hersh.hamadameen@soran.edu.iq; Timestamp: May 31 2022 11:53 AM</t>
  </si>
  <si>
    <t>11/30/2021 21:08:57</t>
  </si>
  <si>
    <t>PhD Student</t>
  </si>
  <si>
    <t>1_wV_NQPKTPqPlolGWl82X3cvfedUjpPC</t>
  </si>
  <si>
    <t>https://drive.google.com/file/d/1_wV_NQPKTPqPlolGWl82X3cvfedUjpPC/view?usp=drivesdk</t>
  </si>
  <si>
    <t>Document successfully created; Document successfully merged; PDF created; Emails Sent: [To: ammar.hussien@soran.edu.iq]; Manually run by hersh.hamadameen@soran.edu.iq; Timestamp: May 31 2022 11:54 AM</t>
  </si>
  <si>
    <t>11/30/2021 21:09:03</t>
  </si>
  <si>
    <t>SAMIAA JAMIL</t>
  </si>
  <si>
    <t>General Sciences</t>
  </si>
  <si>
    <t>Ssamiaa.abdulwahid@soran.edu.iq</t>
  </si>
  <si>
    <t>11uwzdYSZk8JI3yCRs6IKpPyvzZnsNBfD</t>
  </si>
  <si>
    <t>https://drive.google.com/file/d/11uwzdYSZk8JI3yCRs6IKpPyvzZnsNBfD/view?usp=drivesdk</t>
  </si>
  <si>
    <t>Document successfully created; Document successfully merged; PDF created; Emails Sent: [To: Ssamiaa.abdulwahid@soran.edu.iq]; Manually run by hersh.hamadameen@soran.edu.iq; Timestamp: May 31 2022 11:54 AM</t>
  </si>
  <si>
    <t>11/30/2021 21:09:09</t>
  </si>
  <si>
    <t>Aram Abdulhakeem Abdulkareem</t>
  </si>
  <si>
    <t>aram.abdulkareem@soran.edu.iq</t>
  </si>
  <si>
    <t>1frP1Bmiq2hWUN-lfkLep6WcRdVKikP53</t>
  </si>
  <si>
    <t>https://drive.google.com/file/d/1frP1Bmiq2hWUN-lfkLep6WcRdVKikP53/view?usp=drivesdk</t>
  </si>
  <si>
    <t>Document successfully created; Document successfully merged; PDF created; Emails Sent: [To: aram.abdulkareem@soran.edu.iq]; Manually run by hersh.hamadameen@soran.edu.iq; Timestamp: May 31 2022 11:54 AM</t>
  </si>
  <si>
    <t>1gZXX06t7qExdZMgVH6bMbycpzihDEPC4</t>
  </si>
  <si>
    <t>https://drive.google.com/file/d/1gZXX06t7qExdZMgVH6bMbycpzihDEPC4/view?usp=drivesdk</t>
  </si>
  <si>
    <t>Document successfully created; Document successfully merged; PDF created; Emails Sent: [To: kaifi.aziz@soran.edu.iq]; Manually run by hersh.hamadameen@soran.edu.iq; Timestamp: May 31 2022 11:54 AM</t>
  </si>
  <si>
    <t>11/30/2021 21:09:19</t>
  </si>
  <si>
    <t>General Science Department</t>
  </si>
  <si>
    <t>1p54U65QXdIHKAijZoh-eqpCggtEmDNi0</t>
  </si>
  <si>
    <t>https://drive.google.com/file/d/1p54U65QXdIHKAijZoh-eqpCggtEmDNi0/view?usp=drivesdk</t>
  </si>
  <si>
    <t>Document successfully created; Document successfully merged; PDF created; Emails Sent: [To: rizgar.mohammad@soran.edu.iq]; Manually run by hersh.hamadameen@soran.edu.iq; Timestamp: May 31 2022 11:54 AM</t>
  </si>
  <si>
    <t>11/30/2021 21:10:41</t>
  </si>
  <si>
    <t>M. Basiya Kakawla Abdulrahim</t>
  </si>
  <si>
    <t>University of garmian</t>
  </si>
  <si>
    <t>basiya.kakawla@garmian.edu.krd</t>
  </si>
  <si>
    <t>1bUGAaW4XyZCFddBtouzwLk_TgeC43dp8</t>
  </si>
  <si>
    <t>https://drive.google.com/file/d/1bUGAaW4XyZCFddBtouzwLk_TgeC43dp8/view?usp=drivesdk</t>
  </si>
  <si>
    <t>Document successfully created; Document successfully merged; PDF created; Emails Sent: [To: basiya.kakawla@garmian.edu.krd]; Manually run by hersh.hamadameen@soran.edu.iq; Timestamp: May 31 2022 11:54 AM</t>
  </si>
  <si>
    <t>11/30/2021 21:13:07</t>
  </si>
  <si>
    <t>Soran Ibrahim Abdulrahman</t>
  </si>
  <si>
    <t>mathematics</t>
  </si>
  <si>
    <t>soran.ibrahem@garmian.edu.krd</t>
  </si>
  <si>
    <t>1QJofhWaKYdq8VhNf0YvzjK8TyxrRwi7M</t>
  </si>
  <si>
    <t>https://drive.google.com/file/d/1QJofhWaKYdq8VhNf0YvzjK8TyxrRwi7M/view?usp=drivesdk</t>
  </si>
  <si>
    <t>Document successfully created; Document successfully merged; PDF created; Emails Sent: [To: soran.ibrahem@garmian.edu.krd]; Manually run by hersh.hamadameen@soran.edu.iq; Timestamp: May 31 2022 11:55 AM</t>
  </si>
  <si>
    <t>11/30/2021 21:14:11</t>
  </si>
  <si>
    <t>10ffo6engxaO919ENsvPu0COdDWbddALj</t>
  </si>
  <si>
    <t>https://drive.google.com/file/d/10ffo6engxaO919ENsvPu0COdDWbddALj/view?usp=drivesdk</t>
  </si>
  <si>
    <t>Document successfully created; Document successfully merged; PDF created; Emails Sent: [To: ammar.hussien@soran.edu.iq]; Manually run by hersh.hamadameen@soran.edu.iq; Timestamp: May 31 2022 11:55 AM</t>
  </si>
  <si>
    <t>11/30/2021 21:14:20</t>
  </si>
  <si>
    <t>1Yaq-NQ4RJvZk7KTGaMZ9aFZljXVo64eb</t>
  </si>
  <si>
    <t>https://drive.google.com/file/d/1Yaq-NQ4RJvZk7KTGaMZ9aFZljXVo64eb/view?usp=drivesdk</t>
  </si>
  <si>
    <t>Document successfully created; Document successfully merged; PDF created; Emails Sent: [To: amad.ahmed@soran.edu.iq]; Manually run by hersh.hamadameen@soran.edu.iq; Timestamp: May 31 2022 11:55 AM</t>
  </si>
  <si>
    <t>11/30/2021 21:14:22</t>
  </si>
  <si>
    <t>Rukhsar Abdulghafoor Taha</t>
  </si>
  <si>
    <t>University of Salahaddin</t>
  </si>
  <si>
    <t>College of Arts</t>
  </si>
  <si>
    <t>Archaeology</t>
  </si>
  <si>
    <t>rukhsar.taha@su.edu.krd</t>
  </si>
  <si>
    <t>1TlToPdx1aVDTWa-2ySyrPpamVgDBXnz7</t>
  </si>
  <si>
    <t>https://drive.google.com/file/d/1TlToPdx1aVDTWa-2ySyrPpamVgDBXnz7/view?usp=drivesdk</t>
  </si>
  <si>
    <t>Document successfully created; Document successfully merged; PDF created; Emails Sent: [To: rukhsar.taha@su.edu.krd]; Manually run by hersh.hamadameen@soran.edu.iq; Timestamp: May 31 2022 11:55 AM</t>
  </si>
  <si>
    <t>11/30/2021 21:15:45</t>
  </si>
  <si>
    <t>Kovan Rizgar Mustafa</t>
  </si>
  <si>
    <t>1uueFkI-dEVQUdYMk79TKMBwoodxzF9z0</t>
  </si>
  <si>
    <t>https://drive.google.com/file/d/1uueFkI-dEVQUdYMk79TKMBwoodxzF9z0/view?usp=drivesdk</t>
  </si>
  <si>
    <t>Document successfully created; Document successfully merged; PDF created; Emails Sent: [To: kovan.mustafa@soran.edu.iq]; Manually run by hersh.hamadameen@soran.edu.iq; Timestamp: May 31 2022 11:55 AM</t>
  </si>
  <si>
    <t>11/30/2021 21:16:14</t>
  </si>
  <si>
    <t>mohammad saadatian</t>
  </si>
  <si>
    <t>educayion</t>
  </si>
  <si>
    <t>general sciecnce</t>
  </si>
  <si>
    <t>1khbaY9NOih7MV-gtl-ErZV3utn_SPoGZ</t>
  </si>
  <si>
    <t>https://drive.google.com/file/d/1khbaY9NOih7MV-gtl-ErZV3utn_SPoGZ/view?usp=drivesdk</t>
  </si>
  <si>
    <t>Document successfully created; Document successfully merged; PDF created; Emails Sent: [To: mohammad.saadatian@soran.edu.iq]; Manually run by hersh.hamadameen@soran.edu.iq; Timestamp: May 31 2022 11:55 AM</t>
  </si>
  <si>
    <t>11/30/2021 21:17:19</t>
  </si>
  <si>
    <t>1rE-sdgfSDW2MyO1ITKdAnb0xf6eRsOXv</t>
  </si>
  <si>
    <t>https://drive.google.com/file/d/1rE-sdgfSDW2MyO1ITKdAnb0xf6eRsOXv/view?usp=drivesdk</t>
  </si>
  <si>
    <t>Document successfully created; Document successfully merged; PDF created; Emails Sent: [To: rwkhsar.maghdid@soran.edu.iq]; Manually run by hersh.hamadameen@soran.edu.iq; Timestamp: May 31 2022 11:56 AM</t>
  </si>
  <si>
    <t>11/30/2021 21:18:32</t>
  </si>
  <si>
    <t>muthafar mustafa ismahil</t>
  </si>
  <si>
    <t>kurdish department</t>
  </si>
  <si>
    <t>mudtafar.ismahil@soran.edu.iq</t>
  </si>
  <si>
    <t>16W__dHaaG2wI-3hR48E0R6cW4ohhk1pI</t>
  </si>
  <si>
    <t>https://drive.google.com/file/d/16W__dHaaG2wI-3hR48E0R6cW4ohhk1pI/view?usp=drivesdk</t>
  </si>
  <si>
    <t>Document successfully created; Document successfully merged; PDF created; Emails Sent: [To: mudtafar.ismahil@soran.edu.iq]; Manually run by hersh.hamadameen@soran.edu.iq; Timestamp: May 31 2022 11:56 AM</t>
  </si>
  <si>
    <t>11/30/2021 21:31:42</t>
  </si>
  <si>
    <t>1drQcyABusbawOfZfNkKe65PvpC4nnw1d</t>
  </si>
  <si>
    <t>https://drive.google.com/file/d/1drQcyABusbawOfZfNkKe65PvpC4nnw1d/view?usp=drivesdk</t>
  </si>
  <si>
    <t>Document successfully created; Document successfully merged; PDF created; Emails Sent: [To: mzhda.hamadamin@soran.edu.iq]; Manually run by hersh.hamadameen@soran.edu.iq; Timestamp: May 31 2022 11:57 AM</t>
  </si>
  <si>
    <t>11/30/2021 21:33:48</t>
  </si>
  <si>
    <t>1nGJ97lye3XK2xU-Ik6CPjj976B_saRLi</t>
  </si>
  <si>
    <t>https://drive.google.com/file/d/1nGJ97lye3XK2xU-Ik6CPjj976B_saRLi/view?usp=drivesdk</t>
  </si>
  <si>
    <t>Document successfully created; Document successfully merged; PDF created; Emails Sent: [To: muna.al-deen@soran.edu.iq]; Manually run by hersh.hamadameen@soran.edu.iq; Timestamp: May 31 2022 11:57 AM</t>
  </si>
  <si>
    <t>11/30/2021 21:37:34</t>
  </si>
  <si>
    <t>1Q_MOVLFlvtyOBtfd9PWBOOsVTU93wQiL</t>
  </si>
  <si>
    <t>https://drive.google.com/file/d/1Q_MOVLFlvtyOBtfd9PWBOOsVTU93wQiL/view?usp=drivesdk</t>
  </si>
  <si>
    <t>Document successfully created; Document successfully merged; PDF created; Emails Sent: [To: woria.soltanian@soran.edu.iq]; Manually run by hersh.hamadameen@soran.edu.iq; Timestamp: May 31 2022 11:57 AM</t>
  </si>
  <si>
    <t>haideh.ghaderi@soran.edu.iq</t>
  </si>
  <si>
    <t>1Abhup15RpsIzbzuQKmb0ES3x7E_s_yKE</t>
  </si>
  <si>
    <t>https://drive.google.com/file/d/1Abhup15RpsIzbzuQKmb0ES3x7E_s_yKE/view?usp=drivesdk</t>
  </si>
  <si>
    <t>Document successfully created; Document successfully merged; PDF created; Emails Sent: [To: haideh.ghaderi@soran.edu.iq]; Manually run by hersh.hamadameen@soran.edu.iq; Timestamp: May 31 2022 11:57 AM</t>
  </si>
  <si>
    <t>1uKanSZw5YDJK6EDcb4HtsL-DQn1SDgKI</t>
  </si>
  <si>
    <t>https://drive.google.com/file/d/1uKanSZw5YDJK6EDcb4HtsL-DQn1SDgKI/view?usp=drivesdk</t>
  </si>
  <si>
    <t>Document successfully created; Document successfully merged; PDF created; Emails Sent: [To: hersh.hamadameen@soran.edu.iq]; Manually run by hersh.hamadameen@soran.edu.iq; Timestamp: May 31 2022 12:32 PM</t>
  </si>
  <si>
    <t>12/13/2021 21:30:30</t>
  </si>
  <si>
    <t>Synonyms and reflections in social relations</t>
  </si>
  <si>
    <t>shahab mohammadsaleh</t>
  </si>
  <si>
    <t>mathematic</t>
  </si>
  <si>
    <t>12/13/2021</t>
  </si>
  <si>
    <t>1I-k_w1uWuC-IKjEzzSM6BxLIPZJlRBzv</t>
  </si>
  <si>
    <t>https://drive.google.com/file/d/1I-k_w1uWuC-IKjEzzSM6BxLIPZJlRBzv/view?usp=drivesdk</t>
  </si>
  <si>
    <t>Document successfully created; Document successfully merged; PDF created; Emails Sent: [To: shahab.saleh@soran.edu.iq]; Manually run by hersh.hamadameen@soran.edu.iq; Timestamp: May 31 2022 12:51 PM</t>
  </si>
  <si>
    <t>12/13/2021 21:30:33</t>
  </si>
  <si>
    <t>Mzhda Sdiq Hamadamin</t>
  </si>
  <si>
    <t>1wBgAeEKwhMjOm_OLMLDmY5jSVZzxkwZL</t>
  </si>
  <si>
    <t>https://drive.google.com/file/d/1wBgAeEKwhMjOm_OLMLDmY5jSVZzxkwZL/view?usp=drivesdk</t>
  </si>
  <si>
    <t>Document successfully created; Document successfully merged; PDF created; Emails Sent: [To: mzhda.hamadamin@soran.edu.iq]; Manually run by hersh.hamadameen@soran.edu.iq; Timestamp: May 31 2022 12:51 PM</t>
  </si>
  <si>
    <t>12/13/2021 21:30:34</t>
  </si>
  <si>
    <t>1bYJGZYGPBJxPQEDYY6u1GdAuiZv4Wk8U</t>
  </si>
  <si>
    <t>https://drive.google.com/file/d/1bYJGZYGPBJxPQEDYY6u1GdAuiZv4Wk8U/view?usp=drivesdk</t>
  </si>
  <si>
    <t>Document successfully created; Document successfully merged; PDF created; Emails Sent: [To: mumtaz.ameen@soran.edu.iq]; Manually run by hersh.hamadameen@soran.edu.iq; Timestamp: May 31 2022 12:51 PM</t>
  </si>
  <si>
    <t>12/13/2021 21:30:38</t>
  </si>
  <si>
    <t>1sOPwEN_YGF88ymLsk-a-CXXOvKdE7HUK</t>
  </si>
  <si>
    <t>https://drive.google.com/file/d/1sOPwEN_YGF88ymLsk-a-CXXOvKdE7HUK/view?usp=drivesdk</t>
  </si>
  <si>
    <t>Document successfully created; Document successfully merged; PDF created; Emails Sent: [To: bewar.osman@soran.edu.iq]; Manually run by hersh.hamadameen@soran.edu.iq; Timestamp: May 31 2022 12:51 PM</t>
  </si>
  <si>
    <t>12/13/2021 21:30:41</t>
  </si>
  <si>
    <t>Ardalan hussein ahmed</t>
  </si>
  <si>
    <t>1zY3YDFwXBHJ6JzYEyjSVN4qsNepJrxsh</t>
  </si>
  <si>
    <t>https://drive.google.com/file/d/1zY3YDFwXBHJ6JzYEyjSVN4qsNepJrxsh/view?usp=drivesdk</t>
  </si>
  <si>
    <t>Document successfully created; Document successfully merged; PDF created; Emails Sent: [To: ardalan.ahmed@soran.edu.iq]; Manually run by hersh.hamadameen@soran.edu.iq; Timestamp: May 31 2022 12:51 PM</t>
  </si>
  <si>
    <t>Bakhtiar Qasem Awla</t>
  </si>
  <si>
    <t>Esucation</t>
  </si>
  <si>
    <t>Social science</t>
  </si>
  <si>
    <t>bakhtiar.awla@soc.soran.edu.iq</t>
  </si>
  <si>
    <t>145Dvs9W6j-oJm0RkyUNKZV8UhrcCvyw5</t>
  </si>
  <si>
    <t>https://drive.google.com/file/d/145Dvs9W6j-oJm0RkyUNKZV8UhrcCvyw5/view?usp=drivesdk</t>
  </si>
  <si>
    <t>Document successfully created; Document successfully merged; PDF created; Emails Sent: [To: bakhtiar.awla@soc.soran.edu.iq]; Manually run by hersh.hamadameen@soran.edu.iq; Timestamp: May 31 2022 12:51 PM</t>
  </si>
  <si>
    <t>12/13/2021 21:30:46</t>
  </si>
  <si>
    <t>Khlood Noori Saeed</t>
  </si>
  <si>
    <t>khlood.saeed@soran.edu.iq</t>
  </si>
  <si>
    <t>1SwCNDz5gA--qZW3crj4iLgJWYmlAcndx</t>
  </si>
  <si>
    <t>https://drive.google.com/file/d/1SwCNDz5gA--qZW3crj4iLgJWYmlAcndx/view?usp=drivesdk</t>
  </si>
  <si>
    <t>Document successfully created; Document successfully merged; PDF created; Emails Sent: [To: khlood.saeed@soran.edu.iq]; Manually run by hersh.hamadameen@soran.edu.iq; Timestamp: May 31 2022 12:51 PM</t>
  </si>
  <si>
    <t>12/13/2021 21:30:48</t>
  </si>
  <si>
    <t>Srwa Hussein Mustafa</t>
  </si>
  <si>
    <t>Soran unversity</t>
  </si>
  <si>
    <t>srwa.mustafa@soran.edu.iq</t>
  </si>
  <si>
    <t>1on_PfHhRpAfz3n0pfk7qvTc7_PXkVnND</t>
  </si>
  <si>
    <t>https://drive.google.com/file/d/1on_PfHhRpAfz3n0pfk7qvTc7_PXkVnND/view?usp=drivesdk</t>
  </si>
  <si>
    <t>Document successfully created; Document successfully merged; PDF created; Emails Sent: [To: srwa.mustafa@soran.edu.iq]; Manually run by hersh.hamadameen@soran.edu.iq; Timestamp: May 31 2022 12:52 PM</t>
  </si>
  <si>
    <t>12/13/2021 21:30:52</t>
  </si>
  <si>
    <t>1KZGfHQ9i4mEXhob1RbopAbvE4pww8J4A</t>
  </si>
  <si>
    <t>https://drive.google.com/file/d/1KZGfHQ9i4mEXhob1RbopAbvE4pww8J4A/view?usp=drivesdk</t>
  </si>
  <si>
    <t>Document successfully created; Document successfully merged; PDF created; Emails Sent: [To: ammar.hussien@soran.edu.iq]; Manually run by hersh.hamadameen@soran.edu.iq; Timestamp: May 31 2022 12:52 PM</t>
  </si>
  <si>
    <t>12/13/2021 21:30:55</t>
  </si>
  <si>
    <t>Zina Adil Ismail Chaqmaqchee</t>
  </si>
  <si>
    <t>1sX5jfkyYUgkhXFzWAChe0_7yOsOea5uG</t>
  </si>
  <si>
    <t>https://drive.google.com/file/d/1sX5jfkyYUgkhXFzWAChe0_7yOsOea5uG/view?usp=drivesdk</t>
  </si>
  <si>
    <t>Document successfully created; Document successfully merged; PDF created; Emails Sent: [To: zina.ismail@soran.edu.iq]; Manually run by hersh.hamadameen@soran.edu.iq; Timestamp: May 31 2022 12:52 PM</t>
  </si>
  <si>
    <t>1dFaeBHdG-E7NwGzEDMaagq4S5MqEUtPU</t>
  </si>
  <si>
    <t>https://drive.google.com/file/d/1dFaeBHdG-E7NwGzEDMaagq4S5MqEUtPU/view?usp=drivesdk</t>
  </si>
  <si>
    <t>Document successfully created; Document successfully merged; PDF created; Emails Sent: [To: haideh.ghaderi@soran.edu.iq]; Manually run by hersh.hamadameen@soran.edu.iq; Timestamp: May 31 2022 12:52 PM</t>
  </si>
  <si>
    <t>12/13/2021 21:31:05</t>
  </si>
  <si>
    <t>102ezD74yNGTHeNrvEfJlNn0toyyOqTJl</t>
  </si>
  <si>
    <t>https://drive.google.com/file/d/102ezD74yNGTHeNrvEfJlNn0toyyOqTJl/view?usp=drivesdk</t>
  </si>
  <si>
    <t>Document successfully created; Document successfully merged; PDF created; Emails Sent: [To: samiaa.abdulwahid@soran.edu.iq]; Manually run by hersh.hamadameen@soran.edu.iq; Timestamp: May 31 2022 12:52 PM</t>
  </si>
  <si>
    <t>12/13/2021 21:31:06</t>
  </si>
  <si>
    <t>Mahmoud Ahmed Hassan</t>
  </si>
  <si>
    <t>mahmoud.hassan@soran.edu.iq</t>
  </si>
  <si>
    <t>1bvTxqUmbB3xYX47_yIPe2srK8lkJhNYN</t>
  </si>
  <si>
    <t>https://drive.google.com/file/d/1bvTxqUmbB3xYX47_yIPe2srK8lkJhNYN/view?usp=drivesdk</t>
  </si>
  <si>
    <t>Document successfully created; Document successfully merged; PDF created; Emails Sent: [To: mahmoud.hassan@soran.edu.iq]; Manually run by hersh.hamadameen@soran.edu.iq; Timestamp: May 31 2022 12:52 PM</t>
  </si>
  <si>
    <t>12/13/2021 21:31:08</t>
  </si>
  <si>
    <t>Mazin Sherzad Othman</t>
  </si>
  <si>
    <t>General science</t>
  </si>
  <si>
    <t>mazin.othman@soran.edu.iq</t>
  </si>
  <si>
    <t>1TvMuXjgjcbOQMypg5wUvQQn9WozEv_7V</t>
  </si>
  <si>
    <t>https://drive.google.com/file/d/1TvMuXjgjcbOQMypg5wUvQQn9WozEv_7V/view?usp=drivesdk</t>
  </si>
  <si>
    <t>Document successfully created; Document successfully merged; PDF created; Emails Sent: [To: mazin.othman@soran.edu.iq]; Manually run by hersh.hamadameen@soran.edu.iq; Timestamp: May 31 2022 12:53 PM</t>
  </si>
  <si>
    <t>12/13/2021 21:31:16</t>
  </si>
  <si>
    <t>sarbaz majeed omer</t>
  </si>
  <si>
    <t>sarbaz.omer@soran.adu.iq</t>
  </si>
  <si>
    <t>1g5OHfGShg_NE2N0681MMhZIgyD0Posj7</t>
  </si>
  <si>
    <t>https://drive.google.com/file/d/1g5OHfGShg_NE2N0681MMhZIgyD0Posj7/view?usp=drivesdk</t>
  </si>
  <si>
    <t>Document successfully created; Document successfully merged; PDF created; Emails Sent: [To: sarbaz.omer@soran.adu.iq]; Manually run by hersh.hamadameen@soran.edu.iq; Timestamp: May 31 2022 12:53 PM</t>
  </si>
  <si>
    <t>12/13/2021 21:31:17</t>
  </si>
  <si>
    <t>1Qt7I7K4DPpBafiDx56dRWLyg8mz4hSkA</t>
  </si>
  <si>
    <t>https://drive.google.com/file/d/1Qt7I7K4DPpBafiDx56dRWLyg8mz4hSkA/view?usp=drivesdk</t>
  </si>
  <si>
    <t>Document successfully created; Document successfully merged; PDF created; Emails Sent: [To: amjad.jumaa@soran.edu.iq]; Manually run by hersh.hamadameen@soran.edu.iq; Timestamp: May 31 2022 12:53 PM</t>
  </si>
  <si>
    <t>12/13/2021 21:31:21</t>
  </si>
  <si>
    <t>1qEkowgiTI27vb-IUoxlzqMwYzInD8aiZ</t>
  </si>
  <si>
    <t>https://drive.google.com/file/d/1qEkowgiTI27vb-IUoxlzqMwYzInD8aiZ/view?usp=drivesdk</t>
  </si>
  <si>
    <t>Document successfully created; Document successfully merged; PDF created; Emails Sent: [To: mikaeel.munaf@soran.edu.iq]; Manually run by hersh.hamadameen@soran.edu.iq; Timestamp: May 31 2022 12:53 PM</t>
  </si>
  <si>
    <t>12/13/2021 21:31:28</t>
  </si>
  <si>
    <t>1SSsORpWWlkXh4Ttx1AwwGzac3p8GHEI6</t>
  </si>
  <si>
    <t>https://drive.google.com/file/d/1SSsORpWWlkXh4Ttx1AwwGzac3p8GHEI6/view?usp=drivesdk</t>
  </si>
  <si>
    <t>Document successfully created; Document successfully merged; PDF created; Emails Sent: [To: kaifi.aziz@soran.edu.iq]; Manually run by hersh.hamadameen@soran.edu.iq; Timestamp: May 31 2022 12:53 PM</t>
  </si>
  <si>
    <t>12/13/2021 21:31:36</t>
  </si>
  <si>
    <t>1BNYtm7y3Q-wr3J9m-1gZzv2oWsxl3w5X</t>
  </si>
  <si>
    <t>https://drive.google.com/file/d/1BNYtm7y3Q-wr3J9m-1gZzv2oWsxl3w5X/view?usp=drivesdk</t>
  </si>
  <si>
    <t>Document successfully created; Document successfully merged; PDF created; Emails Sent: [To: bnar.ayub@kue.soran.edu.iq]; Manually run by hersh.hamadameen@soran.edu.iq; Timestamp: May 31 2022 12:53 PM</t>
  </si>
  <si>
    <t>12/13/2021 21:31:43</t>
  </si>
  <si>
    <t>Dr. NAQEE HAMZAH JASIM AL SIYAF</t>
  </si>
  <si>
    <t>1FIJYcaAicnxkzZOlNFwwVvPEmOxoA-3q</t>
  </si>
  <si>
    <t>https://drive.google.com/file/d/1FIJYcaAicnxkzZOlNFwwVvPEmOxoA-3q/view?usp=drivesdk</t>
  </si>
  <si>
    <t>Document successfully created; Document successfully merged; PDF created; Emails Sent: [To: naqi.jasm@soran.edu.iq]; Manually run by hersh.hamadameen@soran.edu.iq; Timestamp: May 31 2022 12:53 PM</t>
  </si>
  <si>
    <t>12/13/2021 21:31:47</t>
  </si>
  <si>
    <t>1usPbVXkOxxaIIASYJwt36Qcqx5FamJVI</t>
  </si>
  <si>
    <t>https://drive.google.com/file/d/1usPbVXkOxxaIIASYJwt36Qcqx5FamJVI/view?usp=drivesdk</t>
  </si>
  <si>
    <t>Document successfully created; Document successfully merged; PDF created; Emails Sent: [To: hakeem.sulaiman@ena.soran.edu.iq]; Manually run by hersh.hamadameen@soran.edu.iq; Timestamp: May 31 2022 12:53 PM</t>
  </si>
  <si>
    <t>12/13/2021 21:31:53</t>
  </si>
  <si>
    <t>1cCj4xf26FTwzKEzxwuy_zCGl2DvT6JX7</t>
  </si>
  <si>
    <t>https://drive.google.com/file/d/1cCj4xf26FTwzKEzxwuy_zCGl2DvT6JX7/view?usp=drivesdk</t>
  </si>
  <si>
    <t>Document successfully created; Document successfully merged; PDF created; Emails Sent: [To: muna.al-deen@soran.edu.iq]; Manually run by hersh.hamadameen@soran.edu.iq; Timestamp: May 31 2022 12:54 PM</t>
  </si>
  <si>
    <t>12/13/2021 21:32:12</t>
  </si>
  <si>
    <t>فاکەڵتی پەروەردە</t>
  </si>
  <si>
    <t>12EJKyLWf71pVY9xfu4OPgrtvhksqGznf</t>
  </si>
  <si>
    <t>https://drive.google.com/file/d/12EJKyLWf71pVY9xfu4OPgrtvhksqGznf/view?usp=drivesdk</t>
  </si>
  <si>
    <t>Document successfully created; Document successfully merged; PDF created; Emails Sent: [To: taha.ahmed@soran.edu.iq]; Manually run by hersh.hamadameen@soran.edu.iq; Timestamp: May 31 2022 12:54 PM</t>
  </si>
  <si>
    <t>تربية</t>
  </si>
  <si>
    <t>1hp6SJ7GBU01WK09yn7pQ5Evlb4vbC946</t>
  </si>
  <si>
    <t>https://drive.google.com/file/d/1hp6SJ7GBU01WK09yn7pQ5Evlb4vbC946/view?usp=drivesdk</t>
  </si>
  <si>
    <t>Document successfully created; Document successfully merged; PDF created; Emails Sent: [To: abdullah.awla@soran.edu.iq]; Manually run by hersh.hamadameen@soran.edu.iq; Timestamp: May 31 2022 12:54 PM</t>
  </si>
  <si>
    <t>12/13/2021 21:32:13</t>
  </si>
  <si>
    <t>14kJO1GqLReeHKllALhhdcjk6IEx3YKJm</t>
  </si>
  <si>
    <t>https://drive.google.com/file/d/14kJO1GqLReeHKllALhhdcjk6IEx3YKJm/view?usp=drivesdk</t>
  </si>
  <si>
    <t>Document successfully created; Document successfully merged; PDF created; Emails Sent: [To: saadaldeen.nuri@soran.edu.iq]; Manually run by hersh.hamadameen@soran.edu.iq; Timestamp: May 31 2022 12:54 PM</t>
  </si>
  <si>
    <t>12/13/2021 21:32:16</t>
  </si>
  <si>
    <t>1bcM1R_qAvOyeAD6OD1W6yegfFg5tGQCw</t>
  </si>
  <si>
    <t>https://drive.google.com/file/d/1bcM1R_qAvOyeAD6OD1W6yegfFg5tGQCw/view?usp=drivesdk</t>
  </si>
  <si>
    <t>Document successfully created; Document successfully merged; PDF created; Emails Sent: [To: hamid.nabi@visitors.soran.edu.iq]; Manually run by hersh.hamadameen@soran.edu.iq; Timestamp: May 31 2022 12:54 PM</t>
  </si>
  <si>
    <t>12/13/2021 21:32:57</t>
  </si>
  <si>
    <t>Nihad mohammed qader</t>
  </si>
  <si>
    <t>1JRDWloCXWhv1vDEbkmHcRn5IY_5Bbb1_</t>
  </si>
  <si>
    <t>https://drive.google.com/file/d/1JRDWloCXWhv1vDEbkmHcRn5IY_5Bbb1_/view?usp=drivesdk</t>
  </si>
  <si>
    <t>Document successfully created; Document successfully merged; PDF created; Emails Sent: [To: Nihad.qader@soran.edu.iq]; Manually run by hersh.hamadameen@soran.edu.iq; Timestamp: May 31 2022 12:54 PM</t>
  </si>
  <si>
    <t>Sarbast Hussein Mikaeel</t>
  </si>
  <si>
    <t>sarbast.mikael@soran.edu.iq</t>
  </si>
  <si>
    <t>1aI_mPdOSCWBzaE4L1Swivvv6rW9PPqD9</t>
  </si>
  <si>
    <t>https://drive.google.com/file/d/1aI_mPdOSCWBzaE4L1Swivvv6rW9PPqD9/view?usp=drivesdk</t>
  </si>
  <si>
    <t>Document successfully created; Document successfully merged; PDF created; Emails Sent: [To: sarbast.mikael@soran.edu.iq]; Manually run by hersh.hamadameen@soran.edu.iq; Timestamp: May 31 2022 12:54 PM</t>
  </si>
  <si>
    <t>12/13/2021 21:33:10</t>
  </si>
  <si>
    <t>Mohammad Saadatian</t>
  </si>
  <si>
    <t>1t875JbontdZEoD8XCsuz4O6qLM61cRkW</t>
  </si>
  <si>
    <t>https://drive.google.com/file/d/1t875JbontdZEoD8XCsuz4O6qLM61cRkW/view?usp=drivesdk</t>
  </si>
  <si>
    <t>Document successfully created; Document successfully merged; PDF created; Emails Sent: [To: mohammad.saadatian@soran.edu.iq]; Manually run by hersh.hamadameen@soran.edu.iq; Timestamp: May 31 2022 12:55 PM</t>
  </si>
  <si>
    <t>12/13/2021 21:34:02</t>
  </si>
  <si>
    <t>1MwoCz0Va9hpIWRllL0G4ZMxlLPHgD6Ro</t>
  </si>
  <si>
    <t>https://drive.google.com/file/d/1MwoCz0Va9hpIWRllL0G4ZMxlLPHgD6Ro/view?usp=drivesdk</t>
  </si>
  <si>
    <t>Document successfully created; Document successfully merged; PDF created; Emails Sent: [To: rizgar.mohammad@soran.edu.iq]; Manually run by hersh.hamadameen@soran.edu.iq; Timestamp: May 31 2022 12:55 PM</t>
  </si>
  <si>
    <t>12/13/2021 21:34:09</t>
  </si>
  <si>
    <t>Nawzar Muhammad Haji</t>
  </si>
  <si>
    <t>1lYHKhwPmWe14XitKXbof4ptRUwYIdjdW</t>
  </si>
  <si>
    <t>https://drive.google.com/file/d/1lYHKhwPmWe14XitKXbof4ptRUwYIdjdW/view?usp=drivesdk</t>
  </si>
  <si>
    <t>Document successfully created; Document successfully merged; PDF created; Emails Sent: [To: nawzar.haji@ena.soran.edu.iq]; Manually run by hersh.hamadameen@soran.edu.iq; Timestamp: May 31 2022 12:55 PM</t>
  </si>
  <si>
    <t>12/13/2021 21:34:14</t>
  </si>
  <si>
    <t>meeran muhammad salih</t>
  </si>
  <si>
    <t>1DFhx9Pnhd0eixeX5bat6rRj5Jm1e0q39</t>
  </si>
  <si>
    <t>https://drive.google.com/file/d/1DFhx9Pnhd0eixeX5bat6rRj5Jm1e0q39/view?usp=drivesdk</t>
  </si>
  <si>
    <t>Document successfully created; Document successfully merged; PDF created; Emails Sent: [To: meeran.salih@kue.soran.edu.iq]; Manually run by hersh.hamadameen@soran.edu.iq; Timestamp: May 31 2022 12:55 PM</t>
  </si>
  <si>
    <t>12/13/2021 21:34:22</t>
  </si>
  <si>
    <t>zhyan.shoro@gsci.soran.edu.iq</t>
  </si>
  <si>
    <t>1EyAESwtvPNDxzuSafx6tigZPqSNU5qAm</t>
  </si>
  <si>
    <t>https://drive.google.com/file/d/1EyAESwtvPNDxzuSafx6tigZPqSNU5qAm/view?usp=drivesdk</t>
  </si>
  <si>
    <t>Document successfully created; Document successfully merged; PDF created; Emails Sent: [To: zhyan.shoro@gsci.soran.edu.iq]; Manually run by hersh.hamadameen@soran.edu.iq; Timestamp: May 31 2022 12:55 PM</t>
  </si>
  <si>
    <t>12/13/2021 21:34:47</t>
  </si>
  <si>
    <t>Alan pshtiwan kareem</t>
  </si>
  <si>
    <t>1iQVzRdPNZ4FCI9NCbkBsSY9DlRklXYWu</t>
  </si>
  <si>
    <t>https://drive.google.com/file/d/1iQVzRdPNZ4FCI9NCbkBsSY9DlRklXYWu/view?usp=drivesdk</t>
  </si>
  <si>
    <t>Document successfully created; Document successfully merged; PDF created; Emails Sent: [To: alan.kareem@soran.edu.iq]; Manually run by hersh.hamadameen@soran.edu.iq; Timestamp: May 31 2022 12:55 PM</t>
  </si>
  <si>
    <t>12/13/2021 21:35:35</t>
  </si>
  <si>
    <t>1E6RHQR_I246KSsLUkSKLS4mopcH9r5dG</t>
  </si>
  <si>
    <t>https://drive.google.com/file/d/1E6RHQR_I246KSsLUkSKLS4mopcH9r5dG/view?usp=drivesdk</t>
  </si>
  <si>
    <t>Document successfully created; Document successfully merged; PDF created; Emails Sent: [To: taher.mohammad@soran.edu.iq]; Manually run by hersh.hamadameen@soran.edu.iq; Timestamp: May 31 2022 12:55 PM</t>
  </si>
  <si>
    <t>Abdulmalek othman</t>
  </si>
  <si>
    <t>science</t>
  </si>
  <si>
    <t>abdulmalek.hamadamin@soran.edu.iq</t>
  </si>
  <si>
    <t>19C88TbTwFX6KAoszqKcsVRhmoCowChKo</t>
  </si>
  <si>
    <t>https://drive.google.com/file/d/19C88TbTwFX6KAoszqKcsVRhmoCowChKo/view?usp=drivesdk</t>
  </si>
  <si>
    <t>Document successfully created; Document successfully merged; PDF created; Emails Sent: [To: abdulmalek.hamadamin@soran.edu.iq]; Manually run by hersh.hamadameen@soran.edu.iq; Timestamp: May 31 2022 12:56 PM</t>
  </si>
  <si>
    <t>1BKtFKK9vE4DSJM1B1TXFKoJz8oqLUmIW</t>
  </si>
  <si>
    <t>https://drive.google.com/file/d/1BKtFKK9vE4DSJM1B1TXFKoJz8oqLUmIW/view?usp=drivesdk</t>
  </si>
  <si>
    <t>Document successfully created; Document successfully merged; PDF created; Emails Sent: [To: brwa.ameen@soran.edu.iq]; Manually run by hersh.hamadameen@soran.edu.iq; Timestamp: May 31 2022 12:56 PM</t>
  </si>
  <si>
    <t>1BYkIBcrNwsiFnI2_zwtFcSiCEpyfFssg</t>
  </si>
  <si>
    <t>https://drive.google.com/file/d/1BYkIBcrNwsiFnI2_zwtFcSiCEpyfFssg/view?usp=drivesdk</t>
  </si>
  <si>
    <t>Document successfully created; Document successfully merged; PDF created; Emails Sent: [To: falih.shlsh@soran.edu.iq]; Manually run by hersh.hamadameen@soran.edu.iq; Timestamp: May 31 2022 12:56 PM</t>
  </si>
  <si>
    <t>1vuO_jsnkKV5IPQNztfXg8bosim1Im8OC</t>
  </si>
  <si>
    <t>https://drive.google.com/file/d/1vuO_jsnkKV5IPQNztfXg8bosim1Im8OC/view?usp=drivesdk</t>
  </si>
  <si>
    <t>Document successfully created; Document successfully merged; PDF created; Emails Sent: [To: muayad.hadeeth@soran.edu.iq]; Manually run by hersh.hamadameen@soran.edu.iq; Timestamp: May 31 2022 12:56 PM</t>
  </si>
  <si>
    <t>12S1OQMsG5rozRWfgQsmZVoK6VCzF09DW</t>
  </si>
  <si>
    <t>https://drive.google.com/file/d/12S1OQMsG5rozRWfgQsmZVoK6VCzF09DW/view?usp=drivesdk</t>
  </si>
  <si>
    <t>Document successfully created; Document successfully merged; PDF created; Emails Sent: [To: hersh.hamadameen@soran.edu.iq]; Manually run by hersh.hamadameen@soran.edu.iq; Timestamp: May 31 2022 12:56 PM</t>
  </si>
  <si>
    <t>2/15/2022 23:52:10</t>
  </si>
  <si>
    <t>(Food safety management according to ISO 22000)</t>
  </si>
  <si>
    <t>2/15/2022</t>
  </si>
  <si>
    <t>14QifBCFyYxXVJQdYJWTkyssE_eC_3DlF</t>
  </si>
  <si>
    <t>https://drive.google.com/file/d/14QifBCFyYxXVJQdYJWTkyssE_eC_3DlF/view?usp=drivesdk</t>
  </si>
  <si>
    <t>Document successfully created; Document successfully merged; PDF created; Emails Sent: [To: dr_ahlam_ahmed@yahoo.com]; Manually run by hersh.hamadameen@soran.edu.iq; Timestamp: May 31 2022 1:19 PM</t>
  </si>
  <si>
    <t>2/15/2022 23:27:25</t>
  </si>
  <si>
    <t>Rana abdulameer mohammed</t>
  </si>
  <si>
    <t>القادسية</t>
  </si>
  <si>
    <t>تربية بنات</t>
  </si>
  <si>
    <t>المحاسبة</t>
  </si>
  <si>
    <t>roroqhtan1985@gmail.com</t>
  </si>
  <si>
    <t>1MDkqkoJP2K9yRc2-QmgD-F2qmNWZP7ls</t>
  </si>
  <si>
    <t>https://drive.google.com/file/d/1MDkqkoJP2K9yRc2-QmgD-F2qmNWZP7ls/view?usp=drivesdk</t>
  </si>
  <si>
    <t>Document successfully created; Document successfully merged; PDF created; Emails Sent: [To: roroqhtan1985@gmail.com]; Manually run by hersh.hamadameen@soran.edu.iq; Timestamp: May 31 2022 1:19 PM</t>
  </si>
  <si>
    <t>2/15/2022 23:24:25</t>
  </si>
  <si>
    <t>Bushra Mahmood Alwan</t>
  </si>
  <si>
    <t>Agriculture</t>
  </si>
  <si>
    <t>Science soil and water recourse</t>
  </si>
  <si>
    <t>bushra.mahmood@coagri.uobaghdad.edu.iq</t>
  </si>
  <si>
    <t>Nothing</t>
  </si>
  <si>
    <t>1ZhgcUEPFWqnS9RtE7OgjhGQ3APwKMysE</t>
  </si>
  <si>
    <t>https://drive.google.com/file/d/1ZhgcUEPFWqnS9RtE7OgjhGQ3APwKMysE/view?usp=drivesdk</t>
  </si>
  <si>
    <t>Document successfully created; Document successfully merged; PDF created; Emails Sent: [To: bushra.mahmood@coagri.uobaghdad.edu.iq]; Manually run by hersh.hamadameen@soran.edu.iq; Timestamp: May 31 2022 1:19 PM</t>
  </si>
  <si>
    <t>2/15/2022 23:21:07</t>
  </si>
  <si>
    <t>Ebtisam Karim Abdulah</t>
  </si>
  <si>
    <t>University of Baghdad</t>
  </si>
  <si>
    <t>College of Administration and Economics</t>
  </si>
  <si>
    <t>ekabdullah@coadec.uobaghdad.edu.iq</t>
  </si>
  <si>
    <t>Good work</t>
  </si>
  <si>
    <t>12Gu4UqJNUXTQKNuG3Koz27cyAlTVqvHQ</t>
  </si>
  <si>
    <t>https://drive.google.com/file/d/12Gu4UqJNUXTQKNuG3Koz27cyAlTVqvHQ/view?usp=drivesdk</t>
  </si>
  <si>
    <t>Document successfully created; Document successfully merged; PDF created; Emails Sent: [To: ekabdullah@coadec.uobaghdad.edu.iq]; Manually run by hersh.hamadameen@soran.edu.iq; Timestamp: May 31 2022 1:19 PM</t>
  </si>
  <si>
    <t>2/15/2022 23:20:50</t>
  </si>
  <si>
    <t>PROF.DR ABDULHADI HAMEED MAHDI ALTAMEME</t>
  </si>
  <si>
    <t>Physical education and SPORTS science</t>
  </si>
  <si>
    <t>Theoritcs</t>
  </si>
  <si>
    <t>abdulhadi.a1964@gmail.com</t>
  </si>
  <si>
    <t>1EPN8xIn6kUShnxy9SZPV_ZFzcxU0hDs7</t>
  </si>
  <si>
    <t>https://drive.google.com/file/d/1EPN8xIn6kUShnxy9SZPV_ZFzcxU0hDs7/view?usp=drivesdk</t>
  </si>
  <si>
    <t>Document successfully created; Document successfully merged; PDF created; Emails Sent: [To: abdulhadi.a1964@gmail.com]; Manually run by hersh.hamadameen@soran.edu.iq; Timestamp: May 31 2022 1:20 PM</t>
  </si>
  <si>
    <t>2/15/2022 23:14:27</t>
  </si>
  <si>
    <t>Ali Kadhim Hussein</t>
  </si>
  <si>
    <t>Physical education &amp; sports sciences</t>
  </si>
  <si>
    <t>Physiology of training</t>
  </si>
  <si>
    <t>ali1aljorani@gmail.com</t>
  </si>
  <si>
    <t>1FmuIJziL_1jTk8qBb9nSjNC7EtDJqxSL</t>
  </si>
  <si>
    <t>https://drive.google.com/file/d/1FmuIJziL_1jTk8qBb9nSjNC7EtDJqxSL/view?usp=drivesdk</t>
  </si>
  <si>
    <t>Document successfully created; Document successfully merged; PDF created; Emails Sent: [To: ali1aljorani@gmail.com]; Manually run by hersh.hamadameen@soran.edu.iq; Timestamp: May 31 2022 1:20 PM</t>
  </si>
  <si>
    <t>2/15/2022 23:11:31</t>
  </si>
  <si>
    <t>Zaid Abdul Jabbar</t>
  </si>
  <si>
    <t>جامعة بغداد</t>
  </si>
  <si>
    <t>كلية العلوم السياسية</t>
  </si>
  <si>
    <t>Student Activities Unit</t>
  </si>
  <si>
    <t>zaidabdaljabar3@gmail.com</t>
  </si>
  <si>
    <t>1G8NiJUYOwzBD-fV4H0-rilIjlbGKiIaY</t>
  </si>
  <si>
    <t>https://drive.google.com/file/d/1G8NiJUYOwzBD-fV4H0-rilIjlbGKiIaY/view?usp=drivesdk</t>
  </si>
  <si>
    <t>Document successfully created; Document successfully merged; PDF created; Emails Sent: [To: zaidabdaljabar3@gmail.com]; Manually run by hersh.hamadameen@soran.edu.iq; Timestamp: May 31 2022 1:20 PM</t>
  </si>
  <si>
    <t>2/15/2022 23:10:59</t>
  </si>
  <si>
    <t>Ali malik Hameed</t>
  </si>
  <si>
    <t>College of Political Science</t>
  </si>
  <si>
    <t>alimalshowk@gmail.com</t>
  </si>
  <si>
    <t>Very good lisence</t>
  </si>
  <si>
    <t>1UaTT0VqgOKubNz8_KT3N5nqWFezYXbdj</t>
  </si>
  <si>
    <t>https://drive.google.com/file/d/1UaTT0VqgOKubNz8_KT3N5nqWFezYXbdj/view?usp=drivesdk</t>
  </si>
  <si>
    <t>Document successfully created; Document successfully merged; PDF created; Emails Sent: [To: alimalshowk@gmail.com]; Manually run by hersh.hamadameen@soran.edu.iq; Timestamp: May 31 2022 1:20 PM</t>
  </si>
  <si>
    <t>2/15/2022 23:08:52</t>
  </si>
  <si>
    <t>NATIQ ABDULRAHMAN WERYTHA</t>
  </si>
  <si>
    <t>العلوم التطبيقية</t>
  </si>
  <si>
    <t>natikallami1970@gmail.com</t>
  </si>
  <si>
    <t>194Kq6xnAUNxmnM0VuQtyuwOXEshmMb0M</t>
  </si>
  <si>
    <t>https://drive.google.com/file/d/194Kq6xnAUNxmnM0VuQtyuwOXEshmMb0M/view?usp=drivesdk</t>
  </si>
  <si>
    <t>Document successfully created; Document successfully merged; PDF created; Emails Sent: [To: natikallami1970@gmail.com]; Manually run by hersh.hamadameen@soran.edu.iq; Timestamp: May 31 2022 1:46 PM</t>
  </si>
  <si>
    <t>2/15/2022 22:58:50</t>
  </si>
  <si>
    <t>Luay Sabah faleh</t>
  </si>
  <si>
    <t>Mustansiriya University</t>
  </si>
  <si>
    <t>luaysport9@gmail.com</t>
  </si>
  <si>
    <t>1hbXnVbSMN4FjD_apieSRwDfu9_KggOJf</t>
  </si>
  <si>
    <t>https://drive.google.com/file/d/1hbXnVbSMN4FjD_apieSRwDfu9_KggOJf/view?usp=drivesdk</t>
  </si>
  <si>
    <t>Document successfully created; Document successfully merged; PDF created; Emails Sent: [To: luaysport9@gmail.com]; Manually run by hersh.hamadameen@soran.edu.iq; Timestamp: Jun 1 2022 3:48 AM</t>
  </si>
  <si>
    <t>2/15/2022 22:55:21</t>
  </si>
  <si>
    <t>NAWEEN AZAD SALEH ALJAF</t>
  </si>
  <si>
    <t>College of Political science</t>
  </si>
  <si>
    <t>nonasj90@gmail.com</t>
  </si>
  <si>
    <t>1CVomxC6qYr2DHnztCUTQ4UrNCyhRfBsz</t>
  </si>
  <si>
    <t>https://drive.google.com/file/d/1CVomxC6qYr2DHnztCUTQ4UrNCyhRfBsz/view?usp=drivesdk</t>
  </si>
  <si>
    <t>Document successfully created; Document successfully merged; PDF created; Emails Sent: [To: nonasj90@gmail.com]; Manually run by hersh.hamadameen@soran.edu.iq; Timestamp: May 31 2022 1:14 PM</t>
  </si>
  <si>
    <t>2/15/2022 22:54:04</t>
  </si>
  <si>
    <t>1aBtvvMXUhy1LfKDmVTAcWlTl_MGxq2rB</t>
  </si>
  <si>
    <t>https://drive.google.com/file/d/1aBtvvMXUhy1LfKDmVTAcWlTl_MGxq2rB/view?usp=drivesdk</t>
  </si>
  <si>
    <t>2/15/2022 22:49:52</t>
  </si>
  <si>
    <t>Hisham Hindawy Hewayde</t>
  </si>
  <si>
    <t>Al-qadisiyah university</t>
  </si>
  <si>
    <t>Theory department</t>
  </si>
  <si>
    <t>hisham19756@gmail.com</t>
  </si>
  <si>
    <t>1dvFU575putu7ydQTiyVJxVoma-t5sOMg</t>
  </si>
  <si>
    <t>https://drive.google.com/file/d/1dvFU575putu7ydQTiyVJxVoma-t5sOMg/view?usp=drivesdk</t>
  </si>
  <si>
    <t>Document successfully created; Document successfully merged; PDF created; Emails Sent: [To: hisham19756@gmail.com]; Manually run by hersh.hamadameen@soran.edu.iq; Timestamp: May 31 2022 1:14 PM</t>
  </si>
  <si>
    <t>2/15/2022 22:47:51</t>
  </si>
  <si>
    <t>Ghusoon Natiq Abdulhameed</t>
  </si>
  <si>
    <t>College of Education and Sports Science for Girls</t>
  </si>
  <si>
    <t>Training Physiology</t>
  </si>
  <si>
    <t>ghusoon@copew.uobaghdad.edu.iq</t>
  </si>
  <si>
    <t>There is no</t>
  </si>
  <si>
    <t>1W7Q5U4qLXZNCuyd3dxfoMDixee2Xdue6</t>
  </si>
  <si>
    <t>https://drive.google.com/file/d/1W7Q5U4qLXZNCuyd3dxfoMDixee2Xdue6/view?usp=drivesdk</t>
  </si>
  <si>
    <t>Document successfully created; Document successfully merged; PDF created; Emails Sent: [To: ghusoon@copew.uobaghdad.edu.iq]; Manually run by hersh.hamadameen@soran.edu.iq; Timestamp: May 31 2022 1:14 PM</t>
  </si>
  <si>
    <t>2/15/2022 22:34:41</t>
  </si>
  <si>
    <t>Prof.DrFaten Ismael Mohammed</t>
  </si>
  <si>
    <t>ismfaten345@gmail.com</t>
  </si>
  <si>
    <t>1H3SrCXSjq9q7Xuz7WNwHb9jHN3ihw57j</t>
  </si>
  <si>
    <t>https://drive.google.com/file/d/1H3SrCXSjq9q7Xuz7WNwHb9jHN3ihw57j/view?usp=drivesdk</t>
  </si>
  <si>
    <t>Document successfully created; Document successfully merged; PDF created; Emails Sent: [To: ismfaten345@gmail.com]; Manually run by hersh.hamadameen@soran.edu.iq; Timestamp: May 31 2022 1:15 PM</t>
  </si>
  <si>
    <t>2/15/2022 22:31:47</t>
  </si>
  <si>
    <t>ISMAIL ABDZID ASHOOR</t>
  </si>
  <si>
    <t>dr_ismail1975.edbs@uomustansiriyah.edu.iq</t>
  </si>
  <si>
    <t>18qcT36thWesW6F8_AhnDt2s9113HHVMD</t>
  </si>
  <si>
    <t>https://drive.google.com/file/d/18qcT36thWesW6F8_AhnDt2s9113HHVMD/view?usp=drivesdk</t>
  </si>
  <si>
    <t>Document successfully created; Document successfully merged; PDF created; Emails Sent: [To: dr_ismail1975.edbs@uomustansiriyah.edu.iq]; Manually run by hersh.hamadameen@soran.edu.iq; Timestamp: May 31 2022 1:15 PM</t>
  </si>
  <si>
    <t>2/15/2022 22:31:23</t>
  </si>
  <si>
    <t>1sTpAPkypIuIS_QFvDOu9QvXH1rBIc8R1</t>
  </si>
  <si>
    <t>https://drive.google.com/file/d/1sTpAPkypIuIS_QFvDOu9QvXH1rBIc8R1/view?usp=drivesdk</t>
  </si>
  <si>
    <t>Document successfully created; Document successfully merged; PDF created; Emails Sent: [To: dr_amjadalmajd@yahoo.com]; Manually run by hersh.hamadameen@soran.edu.iq; Timestamp: May 31 2022 1:15 PM</t>
  </si>
  <si>
    <t>2/15/2022 22:28:09</t>
  </si>
  <si>
    <t>Feras muttasher abd al reda</t>
  </si>
  <si>
    <t>College of physical education</t>
  </si>
  <si>
    <t>Therotical department</t>
  </si>
  <si>
    <t>ferasrekabe75@gmail.com</t>
  </si>
  <si>
    <t>1AYya4JoIGiX6Pxw_1vFRTYGHGKST40y6</t>
  </si>
  <si>
    <t>https://drive.google.com/file/d/1AYya4JoIGiX6Pxw_1vFRTYGHGKST40y6/view?usp=drivesdk</t>
  </si>
  <si>
    <t>Document successfully created; Document successfully merged; PDF created; Emails Sent: [To: ferasrekabe75@gmail.com]; Manually run by hersh.hamadameen@soran.edu.iq; Timestamp: May 31 2022 1:15 PM</t>
  </si>
  <si>
    <t>2/15/2022 22:25:37</t>
  </si>
  <si>
    <t>Aseel Jaleel Gatia</t>
  </si>
  <si>
    <t>physical education for women</t>
  </si>
  <si>
    <t>Indevigul deparatment</t>
  </si>
  <si>
    <t>19x_gLk7DaPGnj-G7r3Pe1XBjWNrpbLgC</t>
  </si>
  <si>
    <t>https://drive.google.com/file/d/19x_gLk7DaPGnj-G7r3Pe1XBjWNrpbLgC/view?usp=drivesdk</t>
  </si>
  <si>
    <t>Document successfully created; Document successfully merged; PDF created; Emails Sent: [To: aseel@copew.uobaghdad.edu.iq]; Manually run by hersh.hamadameen@soran.edu.iq; Timestamp: May 31 2022 1:15 PM</t>
  </si>
  <si>
    <t>2/15/2022 22:25:25</t>
  </si>
  <si>
    <t>AfRAF ABDUl QADER ABBAs</t>
  </si>
  <si>
    <t>جامعة القادسيه</t>
  </si>
  <si>
    <t>كلية التربيه للبنلت</t>
  </si>
  <si>
    <t>afrah_e@yahoo.com</t>
  </si>
  <si>
    <t>1o-PfXmSFmsOWNebhSIwLFSErGeBHRxke</t>
  </si>
  <si>
    <t>https://drive.google.com/file/d/1o-PfXmSFmsOWNebhSIwLFSErGeBHRxke/view?usp=drivesdk</t>
  </si>
  <si>
    <t>Document successfully created; Document successfully merged; PDF created; Emails Sent: [To: afrah_e@yahoo.com]; Manually run by hersh.hamadameen@soran.edu.iq; Timestamp: May 31 2022 1:15 PM</t>
  </si>
  <si>
    <t>2/15/2022 22:25:24</t>
  </si>
  <si>
    <t>Dr. Asia A. M.Saadullah</t>
  </si>
  <si>
    <t>Duhok</t>
  </si>
  <si>
    <t>Biology</t>
  </si>
  <si>
    <t>asia.saadullah@uod.ac</t>
  </si>
  <si>
    <t>Best wishes</t>
  </si>
  <si>
    <t>1dRzvlLkyUlmS1y9F08PJeUIxyKbmCjri</t>
  </si>
  <si>
    <t>https://drive.google.com/file/d/1dRzvlLkyUlmS1y9F08PJeUIxyKbmCjri/view?usp=drivesdk</t>
  </si>
  <si>
    <t>Document successfully created; Document successfully merged; PDF created; Emails Sent: [To: asia.saadullah@uod.ac]; Manually run by hersh.hamadameen@soran.edu.iq; Timestamp: May 31 2022 1:15 PM</t>
  </si>
  <si>
    <t>2/15/2022 22:23:26</t>
  </si>
  <si>
    <t>Administration and Eeconomic</t>
  </si>
  <si>
    <t>Thanks for all what have discussed</t>
  </si>
  <si>
    <t>1zuKbj-HwYREdMX0Tq6ViXS8HXhvjsC3M</t>
  </si>
  <si>
    <t>https://drive.google.com/file/d/1zuKbj-HwYREdMX0Tq6ViXS8HXhvjsC3M/view?usp=drivesdk</t>
  </si>
  <si>
    <t>Document successfully created; Document successfully merged; PDF created; Emails Sent: [To: emadhazim@coadec.uobaghdad.edu.iq]; Manually run by hersh.hamadameen@soran.edu.iq; Timestamp: May 31 2022 1:16 PM</t>
  </si>
  <si>
    <t>2/15/2022 22:22:08</t>
  </si>
  <si>
    <t>Laith faris Jameel</t>
  </si>
  <si>
    <t>Science of theory</t>
  </si>
  <si>
    <t>laith.manssour@cope.uobaghdad.edu.iq</t>
  </si>
  <si>
    <t>No thanks</t>
  </si>
  <si>
    <t>1JPusaunFD7_dSuHHg2iU2H-b45UmyWyp</t>
  </si>
  <si>
    <t>https://drive.google.com/file/d/1JPusaunFD7_dSuHHg2iU2H-b45UmyWyp/view?usp=drivesdk</t>
  </si>
  <si>
    <t>Document successfully created; Document successfully merged; PDF created; Emails Sent: [To: laith.manssour@cope.uobaghdad.edu.iq]; Manually run by hersh.hamadameen@soran.edu.iq; Timestamp: May 31 2022 1:16 PM</t>
  </si>
  <si>
    <t>2/15/2022 22:21:58</t>
  </si>
  <si>
    <t>Dr. Hayder Salman</t>
  </si>
  <si>
    <t>University of Kerbala</t>
  </si>
  <si>
    <t>Physical education and Sport science</t>
  </si>
  <si>
    <t>O</t>
  </si>
  <si>
    <t>haydersalman@uokerbala.edu.iq</t>
  </si>
  <si>
    <t>1GuvoC7HmXqbCPQJFjueryUH6FnIhrgSc</t>
  </si>
  <si>
    <t>https://drive.google.com/file/d/1GuvoC7HmXqbCPQJFjueryUH6FnIhrgSc/view?usp=drivesdk</t>
  </si>
  <si>
    <t>Document successfully created; Document successfully merged; PDF created; Emails Sent: [To: haydersalman@uokerbala.edu.iq]; Manually run by hersh.hamadameen@soran.edu.iq; Timestamp: May 31 2022 1:16 PM</t>
  </si>
  <si>
    <t>2/15/2022 22:20:58</t>
  </si>
  <si>
    <t>hala yahi abass</t>
  </si>
  <si>
    <t>Al Q adisiyah</t>
  </si>
  <si>
    <t>كلية التربية للبنات</t>
  </si>
  <si>
    <t>رياض الاطفال</t>
  </si>
  <si>
    <t>hala.abass@qu.edu.iq</t>
  </si>
  <si>
    <t>1djxeMFVB2toZweb4sWq8VvX0VISpbhxS</t>
  </si>
  <si>
    <t>https://drive.google.com/file/d/1djxeMFVB2toZweb4sWq8VvX0VISpbhxS/view?usp=drivesdk</t>
  </si>
  <si>
    <t>Document successfully created; Document successfully merged; PDF created; Emails Sent: [To: hala.abass@qu.edu.iq]; Manually run by hersh.hamadameen@soran.edu.iq; Timestamp: May 31 2022 1:16 PM</t>
  </si>
  <si>
    <t>2/15/2022 22:19:51</t>
  </si>
  <si>
    <t>1Hk4UgGafxg2fNt3K09oBNDW8jDYp30vA</t>
  </si>
  <si>
    <t>https://drive.google.com/file/d/1Hk4UgGafxg2fNt3K09oBNDW8jDYp30vA/view?usp=drivesdk</t>
  </si>
  <si>
    <t>Document successfully created; Document successfully merged; PDF created; Emails Sent: [To: dr_sakainashaker@yahoo.com]; Manually run by hersh.hamadameen@soran.edu.iq; Timestamp: May 31 2022 1:16 PM</t>
  </si>
  <si>
    <t>2/15/2022 22:19:28</t>
  </si>
  <si>
    <t>mohammad Khalid Hassan</t>
  </si>
  <si>
    <t>uhok</t>
  </si>
  <si>
    <t>Agriculure</t>
  </si>
  <si>
    <t>Recreation and Ecotourism</t>
  </si>
  <si>
    <t>hassan@uod.ac</t>
  </si>
  <si>
    <t>1LoMrlpnXxEk632Qt8T5FFyo-EuY_VwiL</t>
  </si>
  <si>
    <t>https://drive.google.com/file/d/1LoMrlpnXxEk632Qt8T5FFyo-EuY_VwiL/view?usp=drivesdk</t>
  </si>
  <si>
    <t>Document successfully created; Document successfully merged; PDF created; Emails Sent: [To: hassan@uod.ac]; Manually run by hersh.hamadameen@soran.edu.iq; Timestamp: May 31 2022 1:16 PM</t>
  </si>
  <si>
    <t>2/15/2022 22:18:37</t>
  </si>
  <si>
    <t>Dr.Entsar Arebe Fadam</t>
  </si>
  <si>
    <t>احصاء</t>
  </si>
  <si>
    <t>1QEwDkG2jvq29vRoWD_l-Dn8ZujIeAOQH</t>
  </si>
  <si>
    <t>https://drive.google.com/file/d/1QEwDkG2jvq29vRoWD_l-Dn8ZujIeAOQH/view?usp=drivesdk</t>
  </si>
  <si>
    <t>Document successfully created; Document successfully merged; PDF created; Emails Sent: [To: entsar.arebe@gmail.com]; Manually run by hersh.hamadameen@soran.edu.iq; Timestamp: May 31 2022 1:16 PM</t>
  </si>
  <si>
    <t>2/15/2022 22:18:23</t>
  </si>
  <si>
    <t>Huda Shihab Jari</t>
  </si>
  <si>
    <t>كلية التربية البدنية وعلوم الرياضة للبنات</t>
  </si>
  <si>
    <t>dr.hudaa69@gmail.com</t>
  </si>
  <si>
    <t>15Ko8GMu89GsvQSDExElgoFy10ve4P3DC</t>
  </si>
  <si>
    <t>https://drive.google.com/file/d/15Ko8GMu89GsvQSDExElgoFy10ve4P3DC/view?usp=drivesdk</t>
  </si>
  <si>
    <t>Document successfully created; Document successfully merged; PDF created; Emails Sent: [To: dr.hudaa69@gmail.com]; Manually run by hersh.hamadameen@soran.edu.iq; Timestamp: May 31 2022 1:16 PM</t>
  </si>
  <si>
    <t>2/15/2022 22:18:08</t>
  </si>
  <si>
    <t>shahad haitham sheet</t>
  </si>
  <si>
    <t>university of baghdad</t>
  </si>
  <si>
    <t>spoort</t>
  </si>
  <si>
    <t>blacklove9011@gmail.com</t>
  </si>
  <si>
    <t>1sfgRagHeMO7G5cgegiru3DXW27d_8LYM</t>
  </si>
  <si>
    <t>https://drive.google.com/file/d/1sfgRagHeMO7G5cgegiru3DXW27d_8LYM/view?usp=drivesdk</t>
  </si>
  <si>
    <t>Document successfully created; Document successfully merged; PDF created; Emails Sent: [To: blacklove9011@gmail.com]; Manually run by hersh.hamadameen@soran.edu.iq; Timestamp: May 31 2022 1:17 PM</t>
  </si>
  <si>
    <t>2/15/2022 22:17:53</t>
  </si>
  <si>
    <t>Yosrah Hasoon Motashar</t>
  </si>
  <si>
    <t>yosrahasoon@yahoo.com</t>
  </si>
  <si>
    <t>Iraq</t>
  </si>
  <si>
    <t>1hkF5wCFtjpoCWlQuK6n9z60JegCVPPEj</t>
  </si>
  <si>
    <t>https://drive.google.com/file/d/1hkF5wCFtjpoCWlQuK6n9z60JegCVPPEj/view?usp=drivesdk</t>
  </si>
  <si>
    <t>Document successfully created; Document successfully merged; PDF created; Emails Sent: [To: yosrahasoon@yahoo.com]; Manually run by hersh.hamadameen@soran.edu.iq; Timestamp: May 31 2022 1:17 PM</t>
  </si>
  <si>
    <t>2/15/2022 22:17:47</t>
  </si>
  <si>
    <t>Ismail Abdzid Ashoor</t>
  </si>
  <si>
    <t>11y8PIUGfx2vxXvM7RLPdSqRO2h7KDRH-</t>
  </si>
  <si>
    <t>https://drive.google.com/file/d/11y8PIUGfx2vxXvM7RLPdSqRO2h7KDRH-/view?usp=drivesdk</t>
  </si>
  <si>
    <t>Document successfully created; Document successfully merged; PDF created; Emails Sent: [To: dr.ismail1975@gmail.com]; Manually run by hersh.hamadameen@soran.edu.iq; Timestamp: May 31 2022 1:17 PM</t>
  </si>
  <si>
    <t>2/15/2022 22:17:14</t>
  </si>
  <si>
    <t>Lina Sabah Matti</t>
  </si>
  <si>
    <t>كلية التربية الاساسية</t>
  </si>
  <si>
    <t>قسم التربية البدنية وعلوم الرياضة</t>
  </si>
  <si>
    <t>linasabah82@gmail.com</t>
  </si>
  <si>
    <t>1B21_H54VIz2LABbiuLEScQcUIjBTwbCm</t>
  </si>
  <si>
    <t>https://drive.google.com/file/d/1B21_H54VIz2LABbiuLEScQcUIjBTwbCm/view?usp=drivesdk</t>
  </si>
  <si>
    <t>Document successfully created; Document successfully merged; PDF created; Emails Sent: [To: linasabah82@gmail.com]; Manually run by hersh.hamadameen@soran.edu.iq; Timestamp: May 31 2022 1:17 PM</t>
  </si>
  <si>
    <t>2/15/2022 22:17:10</t>
  </si>
  <si>
    <t>FERDOUS MAJEED AMEEN</t>
  </si>
  <si>
    <t>University of Diyala</t>
  </si>
  <si>
    <t>Theoretical science</t>
  </si>
  <si>
    <t>1pFiySEdol6O6AcjJnhZ9BT2PIkhd-XQ-</t>
  </si>
  <si>
    <t>https://drive.google.com/file/d/1pFiySEdol6O6AcjJnhZ9BT2PIkhd-XQ-/view?usp=drivesdk</t>
  </si>
  <si>
    <t>Document successfully created; Document successfully merged; PDF created; Emails Sent: [To: ferdousalbayty@gmail.com]; Manually run by hersh.hamadameen@soran.edu.iq; Timestamp: May 31 2022 1:17 PM</t>
  </si>
  <si>
    <t>2/15/2022 22:14:34</t>
  </si>
  <si>
    <t>Entsar Kadhim Abdalkarim</t>
  </si>
  <si>
    <t>Baghdad universitet</t>
  </si>
  <si>
    <t>College of Physical Education and Sports Science for Girls</t>
  </si>
  <si>
    <t>Single games</t>
  </si>
  <si>
    <t>intisar@copew.uobaghdad.edu.iq</t>
  </si>
  <si>
    <t>1wHXmALaw0g9W74J3X2vjC1b6LOOu23AA</t>
  </si>
  <si>
    <t>https://drive.google.com/file/d/1wHXmALaw0g9W74J3X2vjC1b6LOOu23AA/view?usp=drivesdk</t>
  </si>
  <si>
    <t>Document successfully created; Document successfully merged; PDF created; Emails Sent: [To: intisar@copew.uobaghdad.edu.iq]; Manually run by hersh.hamadameen@soran.edu.iq; Timestamp: May 31 2022 1:17 PM</t>
  </si>
  <si>
    <t>2/15/2022 22:14:25</t>
  </si>
  <si>
    <t>Nadia Hamzah Kareem</t>
  </si>
  <si>
    <t>University of Al-Qadisiyah</t>
  </si>
  <si>
    <t>English department</t>
  </si>
  <si>
    <t>nadia.hamzah@qu.edu.iq</t>
  </si>
  <si>
    <t>1wEgeYEWE15FxpqeWbSbgKiVq-xYHMnlT</t>
  </si>
  <si>
    <t>https://drive.google.com/file/d/1wEgeYEWE15FxpqeWbSbgKiVq-xYHMnlT/view?usp=drivesdk</t>
  </si>
  <si>
    <t>Document successfully created; Document successfully merged; PDF created; Emails Sent: [To: nadia.hamzah@qu.edu.iq]; Manually run by hersh.hamadameen@soran.edu.iq; Timestamp: May 31 2022 1:24 PM</t>
  </si>
  <si>
    <t>2/15/2022 22:14:13</t>
  </si>
  <si>
    <t>ElhamAliHassoon</t>
  </si>
  <si>
    <t>كلية التربية البدنية وعلوم</t>
  </si>
  <si>
    <t>elham33awham@gmil.com</t>
  </si>
  <si>
    <t>1Intl5qtvxLEha89y45Q1viDLhO7AA6u3</t>
  </si>
  <si>
    <t>https://drive.google.com/file/d/1Intl5qtvxLEha89y45Q1viDLhO7AA6u3/view?usp=drivesdk</t>
  </si>
  <si>
    <t>Document successfully created; Document successfully merged; PDF created; Emails Sent: [To: elham33awham@gmil.com]; Manually run by hersh.hamadameen@soran.edu.iq; Timestamp: May 31 2022 1:25 PM</t>
  </si>
  <si>
    <t>2/15/2022 22:12:33</t>
  </si>
  <si>
    <t>Falah hassan abdullah</t>
  </si>
  <si>
    <t>Alqudesiya</t>
  </si>
  <si>
    <t>Exercise</t>
  </si>
  <si>
    <t>falah.haasan@qu.edu.iq</t>
  </si>
  <si>
    <t>12ZoTj_nfvWRm8ZAamtgxAqnjk6IhQ9WN</t>
  </si>
  <si>
    <t>https://drive.google.com/file/d/12ZoTj_nfvWRm8ZAamtgxAqnjk6IhQ9WN/view?usp=drivesdk</t>
  </si>
  <si>
    <t>Document successfully created; Document successfully merged; PDF created; Emails Sent: [To: falah.haasan@qu.edu.iq]; Manually run by hersh.hamadameen@soran.edu.iq; Timestamp: May 31 2022 1:25 PM</t>
  </si>
  <si>
    <t>2/15/2022 22:11:35</t>
  </si>
  <si>
    <t>Chreska Nooraldin Ahmed</t>
  </si>
  <si>
    <t>saroka130@gmail.com</t>
  </si>
  <si>
    <t>1VS-VE6dduSVUfz3FGeziiAcdSslsct29</t>
  </si>
  <si>
    <t>https://drive.google.com/file/d/1VS-VE6dduSVUfz3FGeziiAcdSslsct29/view?usp=drivesdk</t>
  </si>
  <si>
    <t>Document successfully created; Document successfully merged; PDF created; Emails Sent: [To: saroka130@gmail.com]; Manually run by hersh.hamadameen@soran.edu.iq; Timestamp: May 31 2022 1:25 PM</t>
  </si>
  <si>
    <t>2/15/2022 22:10:51</t>
  </si>
  <si>
    <t>Mudhafar Ahmed khdhur</t>
  </si>
  <si>
    <t>mudhafar.khdhur@soran.edu.iq</t>
  </si>
  <si>
    <t>17ccQgKp6W2TuZegkCd3aPMQfdQDUuipr</t>
  </si>
  <si>
    <t>https://drive.google.com/file/d/17ccQgKp6W2TuZegkCd3aPMQfdQDUuipr/view?usp=drivesdk</t>
  </si>
  <si>
    <t>Document successfully created; Document successfully merged; PDF created; Emails Sent: [To: mudhafar.khdhur@soran.edu.iq]; Manually run by hersh.hamadameen@soran.edu.iq; Timestamp: May 31 2022 1:25 PM</t>
  </si>
  <si>
    <t>2/15/2022 22:10:16</t>
  </si>
  <si>
    <t>hayder jappar abed</t>
  </si>
  <si>
    <t>hayder.zeara@qu.edu.iq</t>
  </si>
  <si>
    <t>شكرا لجهودكم الرائعة</t>
  </si>
  <si>
    <t>1qGml5H3KvyrGrxjcnlkZ3aHAfk-GVluu</t>
  </si>
  <si>
    <t>https://drive.google.com/file/d/1qGml5H3KvyrGrxjcnlkZ3aHAfk-GVluu/view?usp=drivesdk</t>
  </si>
  <si>
    <t>Document successfully created; Document successfully merged; PDF created; Emails Sent: [To: hayder.zeara@qu.edu.iq]; Manually run by hersh.hamadameen@soran.edu.iq; Timestamp: May 31 2022 1:25 PM</t>
  </si>
  <si>
    <t>2/15/2022 22:10:00</t>
  </si>
  <si>
    <t>Huda badwe shbeeb</t>
  </si>
  <si>
    <t>hudash@copew.uobghdad.edu.iq</t>
  </si>
  <si>
    <t>1M_6tKyyiyYWpYK4uCeE-Jmj6c9kFMlLw</t>
  </si>
  <si>
    <t>https://drive.google.com/file/d/1M_6tKyyiyYWpYK4uCeE-Jmj6c9kFMlLw/view?usp=drivesdk</t>
  </si>
  <si>
    <t>Document successfully created; Document successfully merged; PDF created; Emails Sent: [To: hudash@copew.uobghdad.edu.iq]; Manually run by hersh.hamadameen@soran.edu.iq; Timestamp: May 31 2022 1:25 PM</t>
  </si>
  <si>
    <t>2/15/2022 22:09:00</t>
  </si>
  <si>
    <t>Najat Jasim Mohammed</t>
  </si>
  <si>
    <t>Agricultura Engineering Sciences</t>
  </si>
  <si>
    <t>Animal Production</t>
  </si>
  <si>
    <t>najat.mohammed@uod.ac</t>
  </si>
  <si>
    <t>1WEf1Fh2f52b1ELxtqSp-KMPvZ3dRhIUF</t>
  </si>
  <si>
    <t>https://drive.google.com/file/d/1WEf1Fh2f52b1ELxtqSp-KMPvZ3dRhIUF/view?usp=drivesdk</t>
  </si>
  <si>
    <t>Document successfully created; Document successfully merged; PDF created; Emails Sent: [To: najat.mohammed@uod.ac]; Manually run by hersh.hamadameen@soran.edu.iq; Timestamp: May 31 2022 1:25 PM</t>
  </si>
  <si>
    <t>2/15/2022 22:06:52</t>
  </si>
  <si>
    <t>Samira Hassan Yousif</t>
  </si>
  <si>
    <t>Uinversity of Duhok</t>
  </si>
  <si>
    <t>Agriglutur</t>
  </si>
  <si>
    <t>Basic science</t>
  </si>
  <si>
    <t>SamiraYousif@uod.ac</t>
  </si>
  <si>
    <t>1PklS1pd1YB_Tru7z6wYd6F7EtyWiPDyR</t>
  </si>
  <si>
    <t>https://drive.google.com/file/d/1PklS1pd1YB_Tru7z6wYd6F7EtyWiPDyR/view?usp=drivesdk</t>
  </si>
  <si>
    <t>Document successfully created; Document successfully merged; PDF created; Emails Sent: [To: SamiraYousif@uod.ac]; Manually run by hersh.hamadameen@soran.edu.iq; Timestamp: May 31 2022 1:26 PM</t>
  </si>
  <si>
    <t>2/15/2022 22:05:44</t>
  </si>
  <si>
    <t>Nahla Mohammed Rasheed Hasan</t>
  </si>
  <si>
    <t>University of Duhok</t>
  </si>
  <si>
    <t>College of Agricultural Engineering Science</t>
  </si>
  <si>
    <t>Horticulture</t>
  </si>
  <si>
    <t>nahla.hassan@uod.ac</t>
  </si>
  <si>
    <t>Thanks for this subject it’s very useful</t>
  </si>
  <si>
    <t>1HuyNhe1l4IwLuMuNcad_OMMDU69Zwj8f</t>
  </si>
  <si>
    <t>https://drive.google.com/file/d/1HuyNhe1l4IwLuMuNcad_OMMDU69Zwj8f/view?usp=drivesdk</t>
  </si>
  <si>
    <t>Document successfully created; Document successfully merged; PDF created; Emails Sent: [To: nahla.hassan@uod.ac]; Manually run by hersh.hamadameen@soran.edu.iq; Timestamp: May 31 2022 1:26 PM</t>
  </si>
  <si>
    <t>2/15/2022 22:05:05</t>
  </si>
  <si>
    <t>Qassim Mohammed Abbas</t>
  </si>
  <si>
    <t>Alqadesi university</t>
  </si>
  <si>
    <t>Visecal adocation of sport</t>
  </si>
  <si>
    <t>Qassim.abass@qu.edu.iq</t>
  </si>
  <si>
    <t>1ZMlb4ySFgoshTxGdR2kQKbYmFzcFcXXf</t>
  </si>
  <si>
    <t>https://drive.google.com/file/d/1ZMlb4ySFgoshTxGdR2kQKbYmFzcFcXXf/view?usp=drivesdk</t>
  </si>
  <si>
    <t>Document successfully created; Document successfully merged; PDF created; Emails Sent: [To: Qassim.abass@qu.edu.iq]; Manually run by hersh.hamadameen@soran.edu.iq; Timestamp: May 31 2022 1:26 PM</t>
  </si>
  <si>
    <t>2/15/2022 22:04:11</t>
  </si>
  <si>
    <t>Sora obaid neama</t>
  </si>
  <si>
    <t>الاسرية والمهن الفنية</t>
  </si>
  <si>
    <t>alesawee.sora@yahoo.com</t>
  </si>
  <si>
    <t>1-f-c1VLAsS9j1KQLzgsmYWGNRNCn-eDU</t>
  </si>
  <si>
    <t>https://drive.google.com/file/d/1-f-c1VLAsS9j1KQLzgsmYWGNRNCn-eDU/view?usp=drivesdk</t>
  </si>
  <si>
    <t>Document successfully created; Document successfully merged; PDF created; Emails Sent: [To: alesawee.sora@yahoo.com]; Manually run by hersh.hamadameen@soran.edu.iq; Timestamp: May 31 2022 1:26 PM</t>
  </si>
  <si>
    <t>2/15/2022 22:03:46</t>
  </si>
  <si>
    <t>Janan Abdulkhaleq Sadeeq</t>
  </si>
  <si>
    <t>Agricalture</t>
  </si>
  <si>
    <t>Horticulter</t>
  </si>
  <si>
    <t>janan.sedeeq@uod.ac</t>
  </si>
  <si>
    <t>Thanks no comments</t>
  </si>
  <si>
    <t>1P2PvP3-EoZt7U3wEWf8If1sXeXctER_c</t>
  </si>
  <si>
    <t>https://drive.google.com/file/d/1P2PvP3-EoZt7U3wEWf8If1sXeXctER_c/view?usp=drivesdk</t>
  </si>
  <si>
    <t>Document successfully created; Document successfully merged; PDF created; Emails Sent: [To: janan.sedeeq@uod.ac]; Manually run by hersh.hamadameen@soran.edu.iq; Timestamp: May 31 2022 1:26 PM</t>
  </si>
  <si>
    <t>2/15/2022 22:02:39</t>
  </si>
  <si>
    <t>fatima hussein owaid</t>
  </si>
  <si>
    <t>قسم التربيه الرياضيه/التربيه الاساسيه</t>
  </si>
  <si>
    <t>قسم التربيه للرياضيه</t>
  </si>
  <si>
    <t>1ETNSDjUu34kOQ7PoEdJbGr_iBszyCxBj</t>
  </si>
  <si>
    <t>https://drive.google.com/file/d/1ETNSDjUu34kOQ7PoEdJbGr_iBszyCxBj/view?usp=drivesdk</t>
  </si>
  <si>
    <t>Document successfully created; Document successfully merged; PDF created; Emails Sent: [To: fatima.owaid@soran.edu.iq]; Manually run by hersh.hamadameen@soran.edu.iq; Timestamp: May 31 2022 1:26 PM</t>
  </si>
  <si>
    <t>2/15/2022 22:02:25</t>
  </si>
  <si>
    <t>prof. Dr. Luay A.Ali</t>
  </si>
  <si>
    <t>luay.ali@su.edu.krd</t>
  </si>
  <si>
    <t>1r5kvor_BNd1lLupAo0tPAXjKAOFsARq1</t>
  </si>
  <si>
    <t>https://drive.google.com/file/d/1r5kvor_BNd1lLupAo0tPAXjKAOFsARq1/view?usp=drivesdk</t>
  </si>
  <si>
    <t>Document successfully created; Document successfully merged; PDF created; Emails Sent: [To: luay.ali@su.edu.krd]; Manually run by hersh.hamadameen@soran.edu.iq; Timestamp: May 31 2022 1:26 PM</t>
  </si>
  <si>
    <t>2/15/2022 22:02:16</t>
  </si>
  <si>
    <t>Shahen jalal abdulrahman</t>
  </si>
  <si>
    <t>University of sulaimany</t>
  </si>
  <si>
    <t>College of science</t>
  </si>
  <si>
    <t>Chimestry department</t>
  </si>
  <si>
    <t>shahenjalal3923@gmail.com</t>
  </si>
  <si>
    <t>Best regard</t>
  </si>
  <si>
    <t>1PRk6Ki4-HPLWfKMau9kToW3w-0sX6SuA</t>
  </si>
  <si>
    <t>https://drive.google.com/file/d/1PRk6Ki4-HPLWfKMau9kToW3w-0sX6SuA/view?usp=drivesdk</t>
  </si>
  <si>
    <t>Document successfully created; Document successfully merged; PDF created; Emails Sent: [To: shahenjalal3923@gmail.com]; Manually run by hersh.hamadameen@soran.edu.iq; Timestamp: May 31 2022 1:26 PM</t>
  </si>
  <si>
    <t>2/15/2022 22:01:54</t>
  </si>
  <si>
    <t>Pakhshan Abdullah Hassan</t>
  </si>
  <si>
    <t>College of Science</t>
  </si>
  <si>
    <t>pakhshan.hassan@su.edu.krd</t>
  </si>
  <si>
    <t>1QoFi3szDjEyMI-dA6IbgV1wuWxXPUuB5</t>
  </si>
  <si>
    <t>https://drive.google.com/file/d/1QoFi3szDjEyMI-dA6IbgV1wuWxXPUuB5/view?usp=drivesdk</t>
  </si>
  <si>
    <t>Document successfully created; Document successfully merged; PDF created; Emails Sent: [To: pakhshan.hassan@su.edu.krd]; Manually run by hersh.hamadameen@soran.edu.iq; Timestamp: May 31 2022 1:27 PM</t>
  </si>
  <si>
    <t>2/15/2022 22:01:29</t>
  </si>
  <si>
    <t>ENTIDARA JUMAAH MUBARAK</t>
  </si>
  <si>
    <t>فرع الالعاب الفرقيه</t>
  </si>
  <si>
    <t>intidhar@copew.uobaghdad.edu.iq</t>
  </si>
  <si>
    <t>التوفيق والنجاح</t>
  </si>
  <si>
    <t>15Eli1Bdz0lXSYRkwysFGwZsIBaSSqGCd</t>
  </si>
  <si>
    <t>https://drive.google.com/file/d/15Eli1Bdz0lXSYRkwysFGwZsIBaSSqGCd/view?usp=drivesdk</t>
  </si>
  <si>
    <t>Document successfully created; Document successfully merged; PDF created; Emails Sent: [To: intidhar@copew.uobaghdad.edu.iq]; Manually run by hersh.hamadameen@soran.edu.iq; Timestamp: May 31 2022 1:27 PM</t>
  </si>
  <si>
    <t>2/15/2022 22:01:26</t>
  </si>
  <si>
    <t>Leza rustum yagoob</t>
  </si>
  <si>
    <t>leza@copew.uobaghdad.edu.iq</t>
  </si>
  <si>
    <t>1zbTgP1Q5IsiNR8TUNY5nJFmbpVFT17og</t>
  </si>
  <si>
    <t>https://drive.google.com/file/d/1zbTgP1Q5IsiNR8TUNY5nJFmbpVFT17og/view?usp=drivesdk</t>
  </si>
  <si>
    <t>Document successfully created; Document successfully merged; PDF created; Emails Sent: [To: leza@copew.uobaghdad.edu.iq]; Manually run by hersh.hamadameen@soran.edu.iq; Timestamp: May 31 2022 1:27 PM</t>
  </si>
  <si>
    <t>2/15/2022 22:00:19</t>
  </si>
  <si>
    <t>Rezan Issa mosa</t>
  </si>
  <si>
    <t>Soil and water department</t>
  </si>
  <si>
    <t>Rezan.mosa@uod.ac</t>
  </si>
  <si>
    <t>No comments</t>
  </si>
  <si>
    <t>1bJAGOunvM4oIXJP8qJIrVTAD-KbBDE9t</t>
  </si>
  <si>
    <t>https://drive.google.com/file/d/1bJAGOunvM4oIXJP8qJIrVTAD-KbBDE9t/view?usp=drivesdk</t>
  </si>
  <si>
    <t>Document successfully created; Document successfully merged; PDF created; Emails Sent: [To: Rezan.mosa@uod.ac]; Manually run by hersh.hamadameen@soran.edu.iq; Timestamp: May 31 2022 1:27 PM</t>
  </si>
  <si>
    <t>2/15/2022 21:59:56</t>
  </si>
  <si>
    <t>Thanks for this conference and it’s very useful</t>
  </si>
  <si>
    <t>1nkPrBVpGO75IytHxeAP27h7ttt8AlDSk</t>
  </si>
  <si>
    <t>https://drive.google.com/file/d/1nkPrBVpGO75IytHxeAP27h7ttt8AlDSk/view?usp=drivesdk</t>
  </si>
  <si>
    <t>Document successfully created; Document successfully merged; PDF created; Emails Sent: [To: nahla.hassan@uod.ac]; Manually run by hersh.hamadameen@soran.edu.iq; Timestamp: May 31 2022 1:27 PM</t>
  </si>
  <si>
    <t>2/15/2022 21:59:48</t>
  </si>
  <si>
    <t>1xVArHWSBcl_YdqfSMnsbugabWrK73yDW</t>
  </si>
  <si>
    <t>https://drive.google.com/file/d/1xVArHWSBcl_YdqfSMnsbugabWrK73yDW/view?usp=drivesdk</t>
  </si>
  <si>
    <t>Document successfully created; Document successfully merged; PDF created; Emails Sent: [To: najat.mohammed@uod.ac]; Manually run by hersh.hamadameen@soran.edu.iq; Timestamp: May 31 2022 1:27 PM</t>
  </si>
  <si>
    <t>2/15/2022 21:59:29</t>
  </si>
  <si>
    <t>Araz omar mohammed</t>
  </si>
  <si>
    <t>ماجستير</t>
  </si>
  <si>
    <t>جامعة دهوك</t>
  </si>
  <si>
    <t>الهندسة الزراعية دهوك</t>
  </si>
  <si>
    <t>الإنتاج الحيواني</t>
  </si>
  <si>
    <t>araz.o.mohammed@uod.ac</t>
  </si>
  <si>
    <t>1QNF_4QekjutIviY24W3d6M0wptIZDO5X</t>
  </si>
  <si>
    <t>https://drive.google.com/file/d/1QNF_4QekjutIviY24W3d6M0wptIZDO5X/view?usp=drivesdk</t>
  </si>
  <si>
    <t>Document successfully created; Document successfully merged; PDF created; Emails Sent: [To: araz.o.mohammed@uod.ac]; Manually run by hersh.hamadameen@soran.edu.iq; Timestamp: May 31 2022 1:27 PM</t>
  </si>
  <si>
    <t>2/15/2022 21:59:15</t>
  </si>
  <si>
    <t>khadija khalil Mustafa</t>
  </si>
  <si>
    <t>salahaddin</t>
  </si>
  <si>
    <t>khadija.mustafa@su.edu.krd</t>
  </si>
  <si>
    <t>..</t>
  </si>
  <si>
    <t>1cAv-J-9mLC4SLOyUhN6kBVudHgikPuYD</t>
  </si>
  <si>
    <t>https://drive.google.com/file/d/1cAv-J-9mLC4SLOyUhN6kBVudHgikPuYD/view?usp=drivesdk</t>
  </si>
  <si>
    <t>Document successfully created; Document successfully merged; PDF created; Emails Sent: [To: khadija.mustafa@su.edu.krd]; Manually run by hersh.hamadameen@soran.edu.iq; Timestamp: May 31 2022 1:28 PM</t>
  </si>
  <si>
    <t>2/15/2022 21:58:50</t>
  </si>
  <si>
    <t>Al- Mustansiriya University</t>
  </si>
  <si>
    <t>Non</t>
  </si>
  <si>
    <t>156gcwUKhO1IergrgGi8p_3jEgtHFi9oV</t>
  </si>
  <si>
    <t>https://drive.google.com/file/d/156gcwUKhO1IergrgGi8p_3jEgtHFi9oV/view?usp=drivesdk</t>
  </si>
  <si>
    <t>Document successfully created; Document successfully merged; PDF created; Emails Sent: [To: dr.jian73@gmail.com]; Manually run by hersh.hamadameen@soran.edu.iq; Timestamp: May 31 2022 1:28 PM</t>
  </si>
  <si>
    <t>2/15/2022 21:58:11</t>
  </si>
  <si>
    <t>الرياضه</t>
  </si>
  <si>
    <t>1sidzC2qJWbRq9G9Iov1wbbPTnDgEEl2Z</t>
  </si>
  <si>
    <t>https://drive.google.com/file/d/1sidzC2qJWbRq9G9Iov1wbbPTnDgEEl2Z/view?usp=drivesdk</t>
  </si>
  <si>
    <t>Document successfully created; Document successfully merged; PDF created; Emails Sent: [To: Basam.aziz@soran.edu.iq]; Manually run by hersh.hamadameen@soran.edu.iq; Timestamp: May 31 2022 1:28 PM</t>
  </si>
  <si>
    <t>2/15/2022 21:58:08</t>
  </si>
  <si>
    <t>Layla Shaaban Mohammed</t>
  </si>
  <si>
    <t>Duhok University</t>
  </si>
  <si>
    <t>Collega of Agriculture Engineering Science</t>
  </si>
  <si>
    <t>layla.shaaban@uod.ac</t>
  </si>
  <si>
    <t>1QIe1vMa7jK1_qye5hgEU6bBskAjAaUpB</t>
  </si>
  <si>
    <t>https://drive.google.com/file/d/1QIe1vMa7jK1_qye5hgEU6bBskAjAaUpB/view?usp=drivesdk</t>
  </si>
  <si>
    <t>Document successfully created; Document successfully merged; PDF created; Emails Sent: [To: layla.shaaban@uod.ac]; Manually run by hersh.hamadameen@soran.edu.iq; Timestamp: May 31 2022 1:28 PM</t>
  </si>
  <si>
    <t>2/15/2022 21:57:48</t>
  </si>
  <si>
    <t>Dr.Sanaa M S Rasheed</t>
  </si>
  <si>
    <t>sanaa.rasheed@uod.ac</t>
  </si>
  <si>
    <t>1H-ePP7mz1ShW500ZWnzZ4d2pG94wfqUD</t>
  </si>
  <si>
    <t>https://drive.google.com/file/d/1H-ePP7mz1ShW500ZWnzZ4d2pG94wfqUD/view?usp=drivesdk</t>
  </si>
  <si>
    <t>Document successfully created; Document successfully merged; PDF created; Emails Sent: [To: sanaa.rasheed@uod.ac]; Manually run by hersh.hamadameen@soran.edu.iq; Timestamp: May 31 2022 1:28 PM</t>
  </si>
  <si>
    <t>2/15/2022 21:56:41</t>
  </si>
  <si>
    <t>Mazin sherzad Othman</t>
  </si>
  <si>
    <t>General Sicence</t>
  </si>
  <si>
    <t>1qhXXFWrCFzw57Ii8MczKVSXFapgrG4AC</t>
  </si>
  <si>
    <t>https://drive.google.com/file/d/1qhXXFWrCFzw57Ii8MczKVSXFapgrG4AC/view?usp=drivesdk</t>
  </si>
  <si>
    <t>Document successfully created; Document successfully merged; PDF created; Emails Sent: [To: mazin.othman@soran.edu.iq]; Manually run by hersh.hamadameen@soran.edu.iq; Timestamp: May 31 2022 1:28 PM</t>
  </si>
  <si>
    <t>2/15/2022 21:56:32</t>
  </si>
  <si>
    <t>Jihad Yousif Hasan</t>
  </si>
  <si>
    <t>Agricultural engineering science</t>
  </si>
  <si>
    <t>jihad.hasan@uod.ac</t>
  </si>
  <si>
    <t>1VpUcXxk3NFgraEKTfPYj1bDTZ9i5JR_Z</t>
  </si>
  <si>
    <t>https://drive.google.com/file/d/1VpUcXxk3NFgraEKTfPYj1bDTZ9i5JR_Z/view?usp=drivesdk</t>
  </si>
  <si>
    <t>Document successfully created; Document successfully merged; PDF created; Emails Sent: [To: jihad.hasan@uod.ac]; Manually run by hersh.hamadameen@soran.edu.iq; Timestamp: May 31 2022 1:28 PM</t>
  </si>
  <si>
    <t>2/15/2022 21:56:14</t>
  </si>
  <si>
    <t>Niroosh S. Hasan</t>
  </si>
  <si>
    <t>Duhok university</t>
  </si>
  <si>
    <t>Collage of agricultural science engineering</t>
  </si>
  <si>
    <t>niroosh.hasan@uod.ac</t>
  </si>
  <si>
    <t>1nToRjMIjNTzb5bEnlT5B8R190UfR8M8I</t>
  </si>
  <si>
    <t>https://drive.google.com/file/d/1nToRjMIjNTzb5bEnlT5B8R190UfR8M8I/view?usp=drivesdk</t>
  </si>
  <si>
    <t>Document successfully created; Document successfully merged; PDF created; Emails Sent: [To: niroosh.hasan@uod.ac]; Manually run by hersh.hamadameen@soran.edu.iq; Timestamp: May 31 2022 1:29 PM</t>
  </si>
  <si>
    <t>2/15/2022 21:55:40</t>
  </si>
  <si>
    <t>Hussein Mamo Suliman</t>
  </si>
  <si>
    <t>Agricultute</t>
  </si>
  <si>
    <t>Hussein.moho@uod.ac</t>
  </si>
  <si>
    <t>Good seminar thanks</t>
  </si>
  <si>
    <t>1ZsJ_rqLVnUpcJwTepTFsWvkVy9HYvroU</t>
  </si>
  <si>
    <t>https://drive.google.com/file/d/1ZsJ_rqLVnUpcJwTepTFsWvkVy9HYvroU/view?usp=drivesdk</t>
  </si>
  <si>
    <t>Document successfully created; Document successfully merged; PDF created; Emails Sent: [To: Hussein.moho@uod.ac]; Manually run by hersh.hamadameen@soran.edu.iq; Timestamp: May 31 2022 1:29 PM</t>
  </si>
  <si>
    <t>2/15/2022 21:55:10</t>
  </si>
  <si>
    <t>Suhayla Hamad Shareef</t>
  </si>
  <si>
    <t>Salahaddin university _Erbil</t>
  </si>
  <si>
    <t>Education college</t>
  </si>
  <si>
    <t>Biology department</t>
  </si>
  <si>
    <t>suhayla.shareef@su.edu.krd</t>
  </si>
  <si>
    <t>10JEQXEVpICrT2K7npG5YdZkFtzYdlofh</t>
  </si>
  <si>
    <t>https://drive.google.com/file/d/10JEQXEVpICrT2K7npG5YdZkFtzYdlofh/view?usp=drivesdk</t>
  </si>
  <si>
    <t>Document successfully created; Document successfully merged; PDF created; Emails Sent: [To: suhayla.shareef@su.edu.krd]; Manually run by hersh.hamadameen@soran.edu.iq; Timestamp: May 31 2022 1:29 PM</t>
  </si>
  <si>
    <t>2/15/2022 21:54:52</t>
  </si>
  <si>
    <t>1iyQde-liCDfGhn290UvQTYSdCq1cdboY</t>
  </si>
  <si>
    <t>https://drive.google.com/file/d/1iyQde-liCDfGhn290UvQTYSdCq1cdboY/view?usp=drivesdk</t>
  </si>
  <si>
    <t>Document successfully created; Document successfully merged; PDF created; Emails Sent: [To: saadaldeen.nuri@soran.edu.iq]; Manually run by hersh.hamadameen@soran.edu.iq; Timestamp: May 31 2022 1:29 PM</t>
  </si>
  <si>
    <t>2/15/2022 21:54:38</t>
  </si>
  <si>
    <t>Physical education and sports science</t>
  </si>
  <si>
    <t>1hRL7OeSV8A_fTN5A8pGF31d8Ugk7vMXt</t>
  </si>
  <si>
    <t>https://drive.google.com/file/d/1hRL7OeSV8A_fTN5A8pGF31d8Ugk7vMXt/view?usp=drivesdk</t>
  </si>
  <si>
    <t>Document successfully created; Document successfully merged; PDF created; Emails Sent: [To: sahira_muayad@yahoo.com]; Manually run by hersh.hamadameen@soran.edu.iq; Timestamp: May 31 2022 1:29 PM</t>
  </si>
  <si>
    <t>2/15/2022 21:54:21</t>
  </si>
  <si>
    <t>Nk</t>
  </si>
  <si>
    <t>1rdlecPMKAHyxm2uTPR9qo92pbcCzTa84</t>
  </si>
  <si>
    <t>https://drive.google.com/file/d/1rdlecPMKAHyxm2uTPR9qo92pbcCzTa84/view?usp=drivesdk</t>
  </si>
  <si>
    <t>Document successfully created; Document successfully merged; PDF created; Emails Sent: [To: ferdousalbayty@gmail.com]; Manually run by hersh.hamadameen@soran.edu.iq; Timestamp: May 31 2022 1:29 PM</t>
  </si>
  <si>
    <t>2/15/2022 21:53:12</t>
  </si>
  <si>
    <t>Zanyar Motalib mohammad</t>
  </si>
  <si>
    <t>Universty Salahaddin - Erbil</t>
  </si>
  <si>
    <t>Department ofPhysical Education</t>
  </si>
  <si>
    <t>Nothings</t>
  </si>
  <si>
    <t>1w621AFflGCktQRVZ9Czn_fK53DU4y1kK</t>
  </si>
  <si>
    <t>https://drive.google.com/file/d/1w621AFflGCktQRVZ9Czn_fK53DU4y1kK/view?usp=drivesdk</t>
  </si>
  <si>
    <t>Document successfully created; Document successfully merged; PDF created; Emails Sent: [To: zanyar.mohammad@su.edu.krd]; Manually run by hersh.hamadameen@soran.edu.iq; Timestamp: May 31 2022 1:29 PM</t>
  </si>
  <si>
    <t>2/15/2022 21:52:49</t>
  </si>
  <si>
    <t>REBWAR KHDIR SHEKHA</t>
  </si>
  <si>
    <t>SALAHADDIN UNIVERSITY</t>
  </si>
  <si>
    <t>BIOLOGY</t>
  </si>
  <si>
    <t>rebwar.shekha@su.edu.krd</t>
  </si>
  <si>
    <t>دةستان خوش</t>
  </si>
  <si>
    <t>1VttBTYWfARr2Kb60ibRtQ_uB74eblPZ6</t>
  </si>
  <si>
    <t>https://drive.google.com/file/d/1VttBTYWfARr2Kb60ibRtQ_uB74eblPZ6/view?usp=drivesdk</t>
  </si>
  <si>
    <t>Document successfully created; Document successfully merged; PDF created; Emails Sent: [To: rebwar.shekha@su.edu.krd]; Manually run by hersh.hamadameen@soran.edu.iq; Timestamp: May 31 2022 1:30 PM</t>
  </si>
  <si>
    <t>Sarfaraz Fatah Ali</t>
  </si>
  <si>
    <t>, College of Agricultural Engineering Sciences</t>
  </si>
  <si>
    <t>Dept. of Horticulture</t>
  </si>
  <si>
    <t>sarfaraz.fatah@uod.ac</t>
  </si>
  <si>
    <t>nothing</t>
  </si>
  <si>
    <t>1XdC-vLG5FJtaK1oUgjLaa5m8Q11hdBzF</t>
  </si>
  <si>
    <t>https://drive.google.com/file/d/1XdC-vLG5FJtaK1oUgjLaa5m8Q11hdBzF/view?usp=drivesdk</t>
  </si>
  <si>
    <t>Document successfully created; Document successfully merged; PDF created; Emails Sent: [To: sarfaraz.fatah@uod.ac]; Manually run by hersh.hamadameen@soran.edu.iq; Timestamp: May 31 2022 1:30 PM</t>
  </si>
  <si>
    <t>2/15/2022 21:52:38</t>
  </si>
  <si>
    <t>Karwan Ismael Othman</t>
  </si>
  <si>
    <t>karwan.othman@soran.edu.iq</t>
  </si>
  <si>
    <t>1VkOsHHzmqbtdXt3hnnlE-CR3iqeHGjkv</t>
  </si>
  <si>
    <t>https://drive.google.com/file/d/1VkOsHHzmqbtdXt3hnnlE-CR3iqeHGjkv/view?usp=drivesdk</t>
  </si>
  <si>
    <t>Document successfully created; Document successfully merged; PDF created; Emails Sent: [To: karwan.othman@soran.edu.iq]; Manually run by hersh.hamadameen@soran.edu.iq; Timestamp: May 31 2022 1:30 PM</t>
  </si>
  <si>
    <t>2/15/2022 21:52:25</t>
  </si>
  <si>
    <t>HONAR SAFAR MAHDI</t>
  </si>
  <si>
    <t>UNIVERSITY OF DUHOK</t>
  </si>
  <si>
    <t>AGRICULTURAL ENGINEERING SCIENCE</t>
  </si>
  <si>
    <t>RECREATION AND ECOTOURISM</t>
  </si>
  <si>
    <t>honar_87@uod.ac</t>
  </si>
  <si>
    <t>1GswwkVxpCdS0mRNqj2wrAtn3wJ7IaXf5</t>
  </si>
  <si>
    <t>https://drive.google.com/file/d/1GswwkVxpCdS0mRNqj2wrAtn3wJ7IaXf5/view?usp=drivesdk</t>
  </si>
  <si>
    <t>Document successfully created; Document successfully merged; PDF created; Emails Sent: [To: honar_87@uod.ac]; Manually run by hersh.hamadameen@soran.edu.iq; Timestamp: May 31 2022 1:30 PM</t>
  </si>
  <si>
    <t>2/15/2022 21:52:08</t>
  </si>
  <si>
    <t>Samira Tahir Ali</t>
  </si>
  <si>
    <t>Agruculture</t>
  </si>
  <si>
    <t>samira.tahir@uod.ac</t>
  </si>
  <si>
    <t>1REY3jYPxUdodkC6qszjLMGe8fZBmRupM</t>
  </si>
  <si>
    <t>https://drive.google.com/file/d/1REY3jYPxUdodkC6qszjLMGe8fZBmRupM/view?usp=drivesdk</t>
  </si>
  <si>
    <t>Document successfully created; Document successfully merged; PDF created; Emails Sent: [To: samira.tahir@uod.ac]; Manually run by hersh.hamadameen@soran.edu.iq; Timestamp: May 31 2022 1:30 PM</t>
  </si>
  <si>
    <t>Prof Dr. Iqbal Abdul Hussein Neamah</t>
  </si>
  <si>
    <t>1_BewMt3s9R-T42MfTNK9ZKHpDi2MWKu4</t>
  </si>
  <si>
    <t>https://drive.google.com/file/d/1_BewMt3s9R-T42MfTNK9ZKHpDi2MWKu4/view?usp=drivesdk</t>
  </si>
  <si>
    <t>Document successfully created; Document successfully merged; PDF created; Emails Sent: [To: iqbal_alesawe@yahoo.com]; Manually run by hersh.hamadameen@soran.edu.iq; Timestamp: May 31 2022 1:31 PM</t>
  </si>
  <si>
    <t>2/15/2022 21:51:53</t>
  </si>
  <si>
    <t>Khadeeja Ahmed Sido</t>
  </si>
  <si>
    <t>College of Agriculture engineering sciences</t>
  </si>
  <si>
    <t>Plant Protection</t>
  </si>
  <si>
    <t>khadeeja.ahmed@uod.ac</t>
  </si>
  <si>
    <t>1BvTR7Sb_hg4znXVVK5LfiFfF3V8H4TM5</t>
  </si>
  <si>
    <t>https://drive.google.com/file/d/1BvTR7Sb_hg4znXVVK5LfiFfF3V8H4TM5/view?usp=drivesdk</t>
  </si>
  <si>
    <t>Document successfully created; Document successfully merged; PDF created; Emails Sent: [To: khadeeja.ahmed@uod.ac]; Manually run by hersh.hamadameen@soran.edu.iq; Timestamp: May 31 2022 1:31 PM</t>
  </si>
  <si>
    <t>2/15/2022 21:51:31</t>
  </si>
  <si>
    <t>Nibras sami audish</t>
  </si>
  <si>
    <t>nibras.sami@uod.ac</t>
  </si>
  <si>
    <t>1a7a66YMmJKHiRnDxduV3wmKUSO0-IT-x</t>
  </si>
  <si>
    <t>https://drive.google.com/file/d/1a7a66YMmJKHiRnDxduV3wmKUSO0-IT-x/view?usp=drivesdk</t>
  </si>
  <si>
    <t>Document successfully created; Document successfully merged; PDF created; Emails Sent: [To: nibras.sami@uod.ac]; Manually run by hersh.hamadameen@soran.edu.iq; Timestamp: May 31 2022 1:31 PM</t>
  </si>
  <si>
    <t>2/15/2022 21:51:26</t>
  </si>
  <si>
    <t>1NVnYKBO_8AnTQWmmn_zvqKPbvK_JMf_T</t>
  </si>
  <si>
    <t>https://drive.google.com/file/d/1NVnYKBO_8AnTQWmmn_zvqKPbvK_JMf_T/view?usp=drivesdk</t>
  </si>
  <si>
    <t>Document successfully created; Document successfully merged; PDF created; Emails Sent: [To: sarbaz.omer@soran.adu.iq]; Manually run by hersh.hamadameen@soran.edu.iq; Timestamp: May 31 2022 1:31 PM</t>
  </si>
  <si>
    <t>2/15/2022 21:51:25</t>
  </si>
  <si>
    <t>sanamohamad788@gmail.com</t>
  </si>
  <si>
    <t>15DQuOG--QOki2hltBV9El7dCfJ6xQGvT</t>
  </si>
  <si>
    <t>https://drive.google.com/file/d/15DQuOG--QOki2hltBV9El7dCfJ6xQGvT/view?usp=drivesdk</t>
  </si>
  <si>
    <t>Document successfully created; Document successfully merged; PDF created; Emails Sent: [To: sanamohamad788@gmail.com]; Manually run by hersh.hamadameen@soran.edu.iq; Timestamp: May 31 2022 1:31 PM</t>
  </si>
  <si>
    <t>2/15/2022 21:51:17</t>
  </si>
  <si>
    <t>Abdulaziz Jameel Younis</t>
  </si>
  <si>
    <t>College of Agricultural Engineering Sciences</t>
  </si>
  <si>
    <t>Forestry</t>
  </si>
  <si>
    <t>abdulaziz.jameel@uod.ac</t>
  </si>
  <si>
    <t>111yUCJGxagACzwEYeXI3HpEZPGuEaR0H</t>
  </si>
  <si>
    <t>https://drive.google.com/file/d/111yUCJGxagACzwEYeXI3HpEZPGuEaR0H/view?usp=drivesdk</t>
  </si>
  <si>
    <t>Document successfully created; Document successfully merged; PDF created; Emails Sent: [To: abdulaziz.jameel@uod.ac]; Manually run by hersh.hamadameen@soran.edu.iq; Timestamp: May 31 2022 1:31 PM</t>
  </si>
  <si>
    <t>2/15/2022 21:51:11</t>
  </si>
  <si>
    <t>1LJGXXWHo3I0qBLbtLyyAtVdEbOYd94Ya</t>
  </si>
  <si>
    <t>https://drive.google.com/file/d/1LJGXXWHo3I0qBLbtLyyAtVdEbOYd94Ya/view?usp=drivesdk</t>
  </si>
  <si>
    <t>Document successfully created; Document successfully merged; PDF created; Emails Sent: [To: mudtafar.ismahil@soran.edu.iq]; Manually run by hersh.hamadameen@soran.edu.iq; Timestamp: May 31 2022 1:31 PM</t>
  </si>
  <si>
    <t>2/15/2022 21:50:41</t>
  </si>
  <si>
    <t>Dr. Payman Aziz Abdullah</t>
  </si>
  <si>
    <t>College of Agricultural enjeneering science</t>
  </si>
  <si>
    <t>payman.abdullah@uod.ac</t>
  </si>
  <si>
    <t>It was a good presentation thanks for information</t>
  </si>
  <si>
    <t>19IKj_jiL8CxoT-nx6dcuFM4Vl5WHmWqz</t>
  </si>
  <si>
    <t>https://drive.google.com/file/d/19IKj_jiL8CxoT-nx6dcuFM4Vl5WHmWqz/view?usp=drivesdk</t>
  </si>
  <si>
    <t>Document successfully created; Document successfully merged; PDF created; Emails Sent: [To: payman.abdullah@uod.ac]; Manually run by hersh.hamadameen@soran.edu.iq; Timestamp: May 31 2022 1:32 PM</t>
  </si>
  <si>
    <t>2/15/2022 21:50:40</t>
  </si>
  <si>
    <t>Jameela hairan salih</t>
  </si>
  <si>
    <t>University of dohok</t>
  </si>
  <si>
    <t>Agricultural engineering sciences</t>
  </si>
  <si>
    <t>Animal production</t>
  </si>
  <si>
    <t>jameela.hairan@uod.ac</t>
  </si>
  <si>
    <t>1MhrdxzHy1LZ2IRzGtHzn0ngLHxmRJ5Ll</t>
  </si>
  <si>
    <t>https://drive.google.com/file/d/1MhrdxzHy1LZ2IRzGtHzn0ngLHxmRJ5Ll/view?usp=drivesdk</t>
  </si>
  <si>
    <t>Document successfully created; Document successfully merged; PDF created; Emails Sent: [To: jameela.hairan@uod.ac]; Manually run by hersh.hamadameen@soran.edu.iq; Timestamp: May 31 2022 1:32 PM</t>
  </si>
  <si>
    <t>2/15/2022 21:50:34</t>
  </si>
  <si>
    <t>Nazeera Abdullah Jalilbeg</t>
  </si>
  <si>
    <t>nazeera.jalil@soran.edu.iq</t>
  </si>
  <si>
    <t>15_6vtQ-GONGHEQiG-ypR6Dbm0VXeWSY-</t>
  </si>
  <si>
    <t>https://drive.google.com/file/d/15_6vtQ-GONGHEQiG-ypR6Dbm0VXeWSY-/view?usp=drivesdk</t>
  </si>
  <si>
    <t>Document successfully created; Document successfully merged; PDF created; Emails Sent: [To: nazeera.jalil@soran.edu.iq]; Manually run by hersh.hamadameen@soran.edu.iq; Timestamp: May 31 2022 1:32 PM</t>
  </si>
  <si>
    <t>2/15/2022 21:50:33</t>
  </si>
  <si>
    <t>Ashur noul aio</t>
  </si>
  <si>
    <t>ayoashur6@gmail.com</t>
  </si>
  <si>
    <t>1qrZHL_Gs3WKeed619Dl1c0kXxmI9c5Er</t>
  </si>
  <si>
    <t>https://drive.google.com/file/d/1qrZHL_Gs3WKeed619Dl1c0kXxmI9c5Er/view?usp=drivesdk</t>
  </si>
  <si>
    <t>Document successfully created; Document successfully merged; PDF created; Emails Sent: [To: ayoashur6@gmail.com]; Manually run by hersh.hamadameen@soran.edu.iq; Timestamp: May 31 2022 1:32 PM</t>
  </si>
  <si>
    <t>2/15/2022 21:50:29</t>
  </si>
  <si>
    <t>18npMZ6zX-K7NSlJasdF7_vlr2WBsdRIK</t>
  </si>
  <si>
    <t>https://drive.google.com/file/d/18npMZ6zX-K7NSlJasdF7_vlr2WBsdRIK/view?usp=drivesdk</t>
  </si>
  <si>
    <t>Document successfully created; Document successfully merged; PDF created; Emails Sent: [To: kovan.mustafa@soran.edu.iq]; Manually run by hersh.hamadameen@soran.edu.iq; Timestamp: May 31 2022 1:32 PM</t>
  </si>
  <si>
    <t>2/15/2022 21:49:54</t>
  </si>
  <si>
    <t>gona nagmadeen karim</t>
  </si>
  <si>
    <t>السلیمانیە</t>
  </si>
  <si>
    <t>1raaDUEhCD1T3pLc1svk-RzBFGzvtcEHi</t>
  </si>
  <si>
    <t>https://drive.google.com/file/d/1raaDUEhCD1T3pLc1svk-RzBFGzvtcEHi/view?usp=drivesdk</t>
  </si>
  <si>
    <t>Document successfully created; Document successfully merged; PDF created; Emails Sent: [To: sportgona@yahoo.com]; Manually run by hersh.hamadameen@soran.edu.iq; Timestamp: May 31 2022 1:32 PM</t>
  </si>
  <si>
    <t>2/15/2022 21:49:22</t>
  </si>
  <si>
    <t>Dr.Malika Kassim Najeeb Al-Barwary</t>
  </si>
  <si>
    <t>malika_kassim2007@yahoo.com</t>
  </si>
  <si>
    <t>Very thanks</t>
  </si>
  <si>
    <t>1a9ZeOv7esKZujadx55IRP_pZLkik7A1_</t>
  </si>
  <si>
    <t>https://drive.google.com/file/d/1a9ZeOv7esKZujadx55IRP_pZLkik7A1_/view?usp=drivesdk</t>
  </si>
  <si>
    <t>Document successfully created; Document successfully merged; PDF created; Emails Sent: [To: malika_kassim2007@yahoo.com]; Manually run by hersh.hamadameen@soran.edu.iq; Timestamp: May 31 2022 1:32 PM</t>
  </si>
  <si>
    <t>2/15/2022 21:49:04</t>
  </si>
  <si>
    <t>Ghurbat Hassan Mohammed</t>
  </si>
  <si>
    <t>Agricultural of engineering sciences</t>
  </si>
  <si>
    <t>ghurbat.hassan@uod.ac</t>
  </si>
  <si>
    <t>102vdol676PMWcS2ZCOsh6L_woLP_iX-F</t>
  </si>
  <si>
    <t>https://drive.google.com/file/d/102vdol676PMWcS2ZCOsh6L_woLP_iX-F/view?usp=drivesdk</t>
  </si>
  <si>
    <t>Document successfully created; Document successfully merged; PDF created; Emails Sent: [To: ghurbat.hassan@uod.ac]; Manually run by hersh.hamadameen@soran.edu.iq; Timestamp: May 31 2022 1:32 PM</t>
  </si>
  <si>
    <t>2/15/2022 21:48:55</t>
  </si>
  <si>
    <t>1RY5FV2KTnr-43wR3a_tIt_LueQwV6SZO</t>
  </si>
  <si>
    <t>https://drive.google.com/file/d/1RY5FV2KTnr-43wR3a_tIt_LueQwV6SZO/view?usp=drivesdk</t>
  </si>
  <si>
    <t>Document successfully created; Document successfully merged; PDF created; Emails Sent: [To: meeran.salih@kue.soran.edu.iq]; Manually run by hersh.hamadameen@soran.edu.iq; Timestamp: May 31 2022 1:33 PM</t>
  </si>
  <si>
    <t>2/15/2022 21:48:50</t>
  </si>
  <si>
    <t>Nabil Hussain Rasul</t>
  </si>
  <si>
    <t>Salahuddin University -Erbil</t>
  </si>
  <si>
    <t>Agricultural Engineering Sciences</t>
  </si>
  <si>
    <t>Food Technology</t>
  </si>
  <si>
    <t>nabil.rasol@su.edu.krd</t>
  </si>
  <si>
    <t>1-CreMTP2vTkIDyQrRFaz8IE3Itw8XiS8</t>
  </si>
  <si>
    <t>https://drive.google.com/file/d/1-CreMTP2vTkIDyQrRFaz8IE3Itw8XiS8/view?usp=drivesdk</t>
  </si>
  <si>
    <t>Document successfully created; Document successfully merged; PDF created; Emails Sent: [To: nabil.rasol@su.edu.krd]; Manually run by hersh.hamadameen@soran.edu.iq; Timestamp: May 31 2022 1:33 PM</t>
  </si>
  <si>
    <t>2/15/2022 21:48:47</t>
  </si>
  <si>
    <t>پەروەردە</t>
  </si>
  <si>
    <t>1uk9HjWrP96VKRyhl3dS_592YIgqyWOPo</t>
  </si>
  <si>
    <t>https://drive.google.com/file/d/1uk9HjWrP96VKRyhl3dS_592YIgqyWOPo/view?usp=drivesdk</t>
  </si>
  <si>
    <t>Document successfully created; Document successfully merged; PDF created; Emails Sent: [To: taha.ahmed@soran.edu.iq]; Manually run by hersh.hamadameen@soran.edu.iq; Timestamp: May 31 2022 1:33 PM</t>
  </si>
  <si>
    <t>2/15/2022 21:48:46</t>
  </si>
  <si>
    <t>1mF2Gpuo6aiIQw2oFbfyZgWH8R8wbTuad</t>
  </si>
  <si>
    <t>https://drive.google.com/file/d/1mF2Gpuo6aiIQw2oFbfyZgWH8R8wbTuad/view?usp=drivesdk</t>
  </si>
  <si>
    <t>Document successfully created; Document successfully merged; PDF created; Emails Sent: [To: mohammad.saadatian@soran.edu.iq]; Manually run by hersh.hamadameen@soran.edu.iq; Timestamp: May 31 2022 1:33 PM</t>
  </si>
  <si>
    <t>2/15/2022 21:48:39</t>
  </si>
  <si>
    <t>Matin Sedighi</t>
  </si>
  <si>
    <t>matin.sedighi@soran.edu.iq</t>
  </si>
  <si>
    <t>1zRTPbUj7PHXnv66K5nIU7maEVqiZcLeL</t>
  </si>
  <si>
    <t>https://drive.google.com/file/d/1zRTPbUj7PHXnv66K5nIU7maEVqiZcLeL/view?usp=drivesdk</t>
  </si>
  <si>
    <t>Document successfully created; Document successfully merged; PDF created; Emails Sent: [To: matin.sedighi@soran.edu.iq]; Manually run by hersh.hamadameen@soran.edu.iq; Timestamp: May 31 2022 1:33 PM</t>
  </si>
  <si>
    <t>2/15/2022 21:48:36</t>
  </si>
  <si>
    <t>Asia Mohammed Hassan</t>
  </si>
  <si>
    <t>Department of Animal Production.</t>
  </si>
  <si>
    <t>asia.hassan@uod.ac</t>
  </si>
  <si>
    <t>1hDebAEdmhbTQhUQR3OwKdMaMI7L8-hzi</t>
  </si>
  <si>
    <t>https://drive.google.com/file/d/1hDebAEdmhbTQhUQR3OwKdMaMI7L8-hzi/view?usp=drivesdk</t>
  </si>
  <si>
    <t>Document successfully created; Document successfully merged; PDF created; Emails Sent: [To: asia.hassan@uod.ac]; Manually run by hersh.hamadameen@soran.edu.iq; Timestamp: May 31 2022 1:46 PM</t>
  </si>
  <si>
    <t>2/15/2022 21:48:26</t>
  </si>
  <si>
    <t>Dr. Hishyar Hazim Suliman</t>
  </si>
  <si>
    <t>Agriculture anggeirin</t>
  </si>
  <si>
    <t>hishyar.suliman@uod.ac</t>
  </si>
  <si>
    <t>Thank you very much</t>
  </si>
  <si>
    <t>1FX2gkikEQmUqbUDPkKBWsv4OaUZAHtCr</t>
  </si>
  <si>
    <t>https://drive.google.com/file/d/1FX2gkikEQmUqbUDPkKBWsv4OaUZAHtCr/view?usp=drivesdk</t>
  </si>
  <si>
    <t>Document successfully created; Document successfully merged; PDF created; Emails Sent: [To: hishyar.suliman@uod.ac]; Manually run by hersh.hamadameen@soran.edu.iq; Timestamp: May 31 2022 1:46 PM</t>
  </si>
  <si>
    <t>2/15/2022 21:48:21</t>
  </si>
  <si>
    <t>Dr Sarwar Nawzad Jafar</t>
  </si>
  <si>
    <t>Salahddin University</t>
  </si>
  <si>
    <t>College of Education</t>
  </si>
  <si>
    <t>sarwar.jaaffar@su.edu.krd</t>
  </si>
  <si>
    <t>Well done, great Seminar</t>
  </si>
  <si>
    <t>1TiTiOmQlHojnZ8Qu6gNZPOcY4fDQirmg</t>
  </si>
  <si>
    <t>https://drive.google.com/file/d/1TiTiOmQlHojnZ8Qu6gNZPOcY4fDQirmg/view?usp=drivesdk</t>
  </si>
  <si>
    <t>Document successfully created; Document successfully merged; PDF created; Emails Sent: [To: sarwar.jaaffar@su.edu.krd]; Manually run by hersh.hamadameen@soran.edu.iq; Timestamp: May 31 2022 1:46 PM</t>
  </si>
  <si>
    <t>2/15/2022 21:48:16</t>
  </si>
  <si>
    <t>1DFH9iTlOlZLHga48H6VdvDfpUmz2UubT</t>
  </si>
  <si>
    <t>https://drive.google.com/file/d/1DFH9iTlOlZLHga48H6VdvDfpUmz2UubT/view?usp=drivesdk</t>
  </si>
  <si>
    <t>Document successfully created; Document successfully merged; PDF created; Emails Sent: [To: zanyar.mohammad@su.edu.krd]; Manually run by hersh.hamadameen@soran.edu.iq; Timestamp: May 31 2022 1:46 PM</t>
  </si>
  <si>
    <t>2/15/2022 21:48:02</t>
  </si>
  <si>
    <t>Gulizar Issa Ameen</t>
  </si>
  <si>
    <t>Agricultural engineering sciences college</t>
  </si>
  <si>
    <t>Animal production department</t>
  </si>
  <si>
    <t>gulizar.issa@uod.ac</t>
  </si>
  <si>
    <t>1DzB_Tx9HsglMYF2fw-2axXb43ShStcvP</t>
  </si>
  <si>
    <t>https://drive.google.com/file/d/1DzB_Tx9HsglMYF2fw-2axXb43ShStcvP/view?usp=drivesdk</t>
  </si>
  <si>
    <t>Document successfully created; Document successfully merged; PDF created; Emails Sent: [To: gulizar.issa@uod.ac]; Manually run by hersh.hamadameen@soran.edu.iq; Timestamp: May 31 2022 1:46 PM</t>
  </si>
  <si>
    <t>2/15/2022 21:47:59</t>
  </si>
  <si>
    <t>1RVLxs6-cV-6w95w_Q3r9yL11N8DHlDHu</t>
  </si>
  <si>
    <t>https://drive.google.com/file/d/1RVLxs6-cV-6w95w_Q3r9yL11N8DHlDHu/view?usp=drivesdk</t>
  </si>
  <si>
    <t>Document successfully created; Document successfully merged; PDF created; Emails Sent: [To: honar_87@uod.ac]; Manually run by hersh.hamadameen@soran.edu.iq; Timestamp: May 31 2022 1:47 PM</t>
  </si>
  <si>
    <t>2/15/2022 21:47:57</t>
  </si>
  <si>
    <t>University of duhok</t>
  </si>
  <si>
    <t>1S6_450V3po35gZZn7p9JXypVT1lBIra8</t>
  </si>
  <si>
    <t>https://drive.google.com/file/d/1S6_450V3po35gZZn7p9JXypVT1lBIra8/view?usp=drivesdk</t>
  </si>
  <si>
    <t>Document successfully created; Document successfully merged; PDF created; Emails Sent: [To: jameela.hairan@uod.ac]; Manually run by hersh.hamadameen@soran.edu.iq; Timestamp: May 31 2022 1:47 PM</t>
  </si>
  <si>
    <t>2/15/2022 21:47:46</t>
  </si>
  <si>
    <t>Naji Isam Hussein</t>
  </si>
  <si>
    <t>Kestai200@gmail.com</t>
  </si>
  <si>
    <t>It was a good seminar</t>
  </si>
  <si>
    <t>1mmsWM6lA6ZocOlm_R1NNedh861IZTgKa</t>
  </si>
  <si>
    <t>https://drive.google.com/file/d/1mmsWM6lA6ZocOlm_R1NNedh861IZTgKa/view?usp=drivesdk</t>
  </si>
  <si>
    <t>Document successfully created; Document successfully merged; PDF created; Emails Sent: [To: Kestai200@gmail.com]; Manually run by hersh.hamadameen@soran.edu.iq; Timestamp: May 31 2022 1:47 PM</t>
  </si>
  <si>
    <t>2/15/2022 21:47:45</t>
  </si>
  <si>
    <t>Husni Abdulla Mhammad</t>
  </si>
  <si>
    <t>Department of Biology</t>
  </si>
  <si>
    <t>husni.mhammad@uod.ac</t>
  </si>
  <si>
    <t>12vriFFUkCQ5mxaevvr5RKE96UB_pEV8c</t>
  </si>
  <si>
    <t>https://drive.google.com/file/d/12vriFFUkCQ5mxaevvr5RKE96UB_pEV8c/view?usp=drivesdk</t>
  </si>
  <si>
    <t>Document successfully created; Document successfully merged; PDF created; Emails Sent: [To: husni.mhammad@uod.ac]; Manually run by hersh.hamadameen@soran.edu.iq; Timestamp: May 31 2022 1:47 PM</t>
  </si>
  <si>
    <t>2/15/2022 21:47:44</t>
  </si>
  <si>
    <t>Abdulqader Eskander Hussein</t>
  </si>
  <si>
    <t>abdulqader.hussein@uod.ac</t>
  </si>
  <si>
    <t>1YRUfW-I6dxrVY2qCr2HaBl7AAVzblnjz</t>
  </si>
  <si>
    <t>https://drive.google.com/file/d/1YRUfW-I6dxrVY2qCr2HaBl7AAVzblnjz/view?usp=drivesdk</t>
  </si>
  <si>
    <t>Document successfully created; Document successfully merged; PDF created; Emails Sent: [To: abdulqader.hussein@uod.ac]; Manually run by hersh.hamadameen@soran.edu.iq; Timestamp: May 31 2022 1:47 PM</t>
  </si>
  <si>
    <t>2/15/2022 21:47:30</t>
  </si>
  <si>
    <t>shahab mohammad saleh</t>
  </si>
  <si>
    <t>shahab.saleh@Soran.edu.iq</t>
  </si>
  <si>
    <t>15ZEUJ5WDpvUGE6Q2AtiGzeG6ni9QXkm-</t>
  </si>
  <si>
    <t>https://drive.google.com/file/d/15ZEUJ5WDpvUGE6Q2AtiGzeG6ni9QXkm-/view?usp=drivesdk</t>
  </si>
  <si>
    <t>Document successfully created; Document successfully merged; PDF created; Emails Sent: [To: shahab.saleh@Soran.edu.iq]; Manually run by hersh.hamadameen@soran.edu.iq; Timestamp: May 31 2022 1:47 PM</t>
  </si>
  <si>
    <t>2/15/2022 21:47:25</t>
  </si>
  <si>
    <t>Jihan Najman Hassan</t>
  </si>
  <si>
    <t>Collage of Agricultural Engineering Sciences</t>
  </si>
  <si>
    <t>Animal production Department</t>
  </si>
  <si>
    <t>jihan.najman@uod.ac</t>
  </si>
  <si>
    <t>1M37qLYfB4FbGks32RlJYiX5TsX8Tz_BR</t>
  </si>
  <si>
    <t>https://drive.google.com/file/d/1M37qLYfB4FbGks32RlJYiX5TsX8Tz_BR/view?usp=drivesdk</t>
  </si>
  <si>
    <t>Document successfully created; Document successfully merged; PDF created; Emails Sent: [To: jihan.najman@uod.ac]; Manually run by hersh.hamadameen@soran.edu.iq; Timestamp: May 31 2022 1:47 PM</t>
  </si>
  <si>
    <t>2/15/2022 21:47:18</t>
  </si>
  <si>
    <t>1uw8kOvQQZwQyf2kaMVxLyvHoUSFrm0jp</t>
  </si>
  <si>
    <t>https://drive.google.com/file/d/1uw8kOvQQZwQyf2kaMVxLyvHoUSFrm0jp/view?usp=drivesdk</t>
  </si>
  <si>
    <t>Document successfully created; Document successfully merged; PDF created; Emails Sent: [To: Nihad.qader@soran.edu.iq]; Manually run by hersh.hamadameen@soran.edu.iq; Timestamp: May 31 2022 1:47 PM</t>
  </si>
  <si>
    <t>2/15/2022 21:47:04</t>
  </si>
  <si>
    <t>MideaAzeez Othman</t>
  </si>
  <si>
    <t>Phd student</t>
  </si>
  <si>
    <t>Erbil polytechnic university</t>
  </si>
  <si>
    <t>Medical institute</t>
  </si>
  <si>
    <t>Midwifery</t>
  </si>
  <si>
    <t>moonmidia1978@gmail.com</t>
  </si>
  <si>
    <t>1EznNP2Wgdfj0_q7-2afyJznmpeQcGf36</t>
  </si>
  <si>
    <t>https://drive.google.com/file/d/1EznNP2Wgdfj0_q7-2afyJznmpeQcGf36/view?usp=drivesdk</t>
  </si>
  <si>
    <t>Document successfully created; Document successfully merged; PDF created; Emails Sent: [To: moonmidia1978@gmail.com]; Manually run by hersh.hamadameen@soran.edu.iq; Timestamp: May 31 2022 1:48 PM</t>
  </si>
  <si>
    <t>2/15/2022 21:46:58</t>
  </si>
  <si>
    <t>Dr.Araz jaffar mohamad ali pedawy</t>
  </si>
  <si>
    <t>جامعه دهوك</t>
  </si>
  <si>
    <t>كليه الهندسه الزراعيه</t>
  </si>
  <si>
    <t>الانتاج الحيواني</t>
  </si>
  <si>
    <t>araz.jaffar@uod.ac</t>
  </si>
  <si>
    <t>1uflQahALfdhMcRQ0J-LnplRqfY08hlOX</t>
  </si>
  <si>
    <t>https://drive.google.com/file/d/1uflQahALfdhMcRQ0J-LnplRqfY08hlOX/view?usp=drivesdk</t>
  </si>
  <si>
    <t>Document successfully created; Document successfully merged; PDF created; Emails Sent: [To: araz.jaffar@uod.ac]; Manually run by hersh.hamadameen@soran.edu.iq; Timestamp: May 31 2022 1:48 PM</t>
  </si>
  <si>
    <t>2/15/2022 21:46:56</t>
  </si>
  <si>
    <t>Social Science</t>
  </si>
  <si>
    <t>1hNcL5GeuBxAC-D8CLcAwkvnyrVIkd8f2</t>
  </si>
  <si>
    <t>https://drive.google.com/file/d/1hNcL5GeuBxAC-D8CLcAwkvnyrVIkd8f2/view?usp=drivesdk</t>
  </si>
  <si>
    <t>Document successfully created; Document successfully merged; PDF created; Emails Sent: [To: bakhtiar.awla@soc.soran.edu.iq]; Manually run by hersh.hamadameen@soran.edu.iq; Timestamp: May 31 2022 1:48 PM</t>
  </si>
  <si>
    <t>2/15/2022 21:46:54</t>
  </si>
  <si>
    <t>HAJI ABDULRAHMAN HAJI</t>
  </si>
  <si>
    <t>haji.haji@kue.soran.edu.iq</t>
  </si>
  <si>
    <t>1xVnK9Xo5wFZMMoG1GSCqNKBlzfKo_HHe</t>
  </si>
  <si>
    <t>https://drive.google.com/file/d/1xVnK9Xo5wFZMMoG1GSCqNKBlzfKo_HHe/view?usp=drivesdk</t>
  </si>
  <si>
    <t>Document successfully created; Document successfully merged; PDF created; Emails Sent: [To: haji.haji@kue.soran.edu.iq]; Manually run by hersh.hamadameen@soran.edu.iq; Timestamp: May 31 2022 1:48 PM</t>
  </si>
  <si>
    <t>2/15/2022 21:46:53</t>
  </si>
  <si>
    <t>Nasren Noraldeen Mohammed</t>
  </si>
  <si>
    <t>Colkege of Agriculture</t>
  </si>
  <si>
    <t>Forestry department</t>
  </si>
  <si>
    <t>nasren.rekany@uod.ac</t>
  </si>
  <si>
    <t>1W3n5bhafwnQSnJ0EdZt4_mi21INI-9t9</t>
  </si>
  <si>
    <t>https://drive.google.com/file/d/1W3n5bhafwnQSnJ0EdZt4_mi21INI-9t9/view?usp=drivesdk</t>
  </si>
  <si>
    <t>Document successfully created; Document successfully merged; PDF created; Emails Sent: [To: nasren.rekany@uod.ac]; Manually run by hersh.hamadameen@soran.edu.iq; Timestamp: May 31 2022 1:48 PM</t>
  </si>
  <si>
    <t>2/15/2022 21:46:49</t>
  </si>
  <si>
    <t>1chcFrl8yrRqOc-LVLUzOgqvEcawhVyX8</t>
  </si>
  <si>
    <t>https://drive.google.com/file/d/1chcFrl8yrRqOc-LVLUzOgqvEcawhVyX8/view?usp=drivesdk</t>
  </si>
  <si>
    <t>Document successfully created; Document successfully merged; PDF created; Emails Sent: [To: taha.ahmed@soran.edu.iq]; Manually run by hersh.hamadameen@soran.edu.iq; Timestamp: May 31 2022 1:48 PM</t>
  </si>
  <si>
    <t>2/15/2022 21:46:45</t>
  </si>
  <si>
    <t>1fOmgwmxStaIlLfXCeb1Gb3v-w99xSgt2</t>
  </si>
  <si>
    <t>https://drive.google.com/file/d/1fOmgwmxStaIlLfXCeb1Gb3v-w99xSgt2/view?usp=drivesdk</t>
  </si>
  <si>
    <t>Document successfully created; Document successfully merged; PDF created; Emails Sent: [To: mahmoud.hassan@soran.edu.iq]; Manually run by hersh.hamadameen@soran.edu.iq; Timestamp: May 31 2022 1:48 PM</t>
  </si>
  <si>
    <t>2/15/2022 21:46:43</t>
  </si>
  <si>
    <t>1Q8aV9_Fndrkfqf7VEY5PVS98WdNuuykp</t>
  </si>
  <si>
    <t>https://drive.google.com/file/d/1Q8aV9_Fndrkfqf7VEY5PVS98WdNuuykp/view?usp=drivesdk</t>
  </si>
  <si>
    <t>Document successfully created; Document successfully merged; PDF created; Emails Sent: [To: nazeera.jalil@soran.edu.iq]; Manually run by hersh.hamadameen@soran.edu.iq; Timestamp: May 31 2022 1:48 PM</t>
  </si>
  <si>
    <t>2/15/2022 21:46:39</t>
  </si>
  <si>
    <t>Bilal Samad Abdulhaq</t>
  </si>
  <si>
    <t>Choman institute</t>
  </si>
  <si>
    <t>Custom</t>
  </si>
  <si>
    <t>bilalhawelan@gmail.com</t>
  </si>
  <si>
    <t>Well done</t>
  </si>
  <si>
    <t>1px47qeiPnngZ0kQ-9HxjWkvNfElvSEe1</t>
  </si>
  <si>
    <t>https://drive.google.com/file/d/1px47qeiPnngZ0kQ-9HxjWkvNfElvSEe1/view?usp=drivesdk</t>
  </si>
  <si>
    <t>Document successfully created; Document successfully merged; PDF created; Emails Sent: [To: bilalhawelan@gmail.com]; Manually run by hersh.hamadameen@soran.edu.iq; Timestamp: May 31 2022 1:49 PM</t>
  </si>
  <si>
    <t>2/15/2022 21:46:37</t>
  </si>
  <si>
    <t>Law, Political Science and Management</t>
  </si>
  <si>
    <t>1jGUkiwF73ed2NjxExDnRw4cyrsJQutAz</t>
  </si>
  <si>
    <t>https://drive.google.com/file/d/1jGUkiwF73ed2NjxExDnRw4cyrsJQutAz/view?usp=drivesdk</t>
  </si>
  <si>
    <t>Document successfully created; Document successfully merged; PDF created; Emails Sent: [To: mikaeel.munaf@soran.edu.iq]; Manually run by hersh.hamadameen@soran.edu.iq; Timestamp: May 31 2022 1:49 PM</t>
  </si>
  <si>
    <t>2/15/2022 21:46:33</t>
  </si>
  <si>
    <t>1r9zxdFGIH-acp-0omWZ9ebkfkJ72fIjM</t>
  </si>
  <si>
    <t>https://drive.google.com/file/d/1r9zxdFGIH-acp-0omWZ9ebkfkJ72fIjM/view?usp=drivesdk</t>
  </si>
  <si>
    <t>Document successfully created; Document successfully merged; PDF created; Emails Sent: [To: abdullah.awla@soran.edu.iq]; Manually run by hersh.hamadameen@soran.edu.iq; Timestamp: May 31 2022 1:49 PM</t>
  </si>
  <si>
    <t>2/15/2022 21:46:25</t>
  </si>
  <si>
    <t>Dr. omar ali karim</t>
  </si>
  <si>
    <t>بالتوفيق ان شاء الله</t>
  </si>
  <si>
    <t>14EwxtjEvGz6T9ygOsJbUBrfsjcqdXmpd</t>
  </si>
  <si>
    <t>https://drive.google.com/file/d/14EwxtjEvGz6T9ygOsJbUBrfsjcqdXmpd/view?usp=drivesdk</t>
  </si>
  <si>
    <t>Document successfully created; Document successfully merged; PDF created; Emails Sent: [To: omar.karim@soran.edu.iq]; Manually run by hersh.hamadameen@soran.edu.iq; Timestamp: May 31 2022 1:49 PM</t>
  </si>
  <si>
    <t>2/15/2022 21:46:10</t>
  </si>
  <si>
    <t>Dr.Ramadhan Omer Hussain</t>
  </si>
  <si>
    <t>ramadhan@uod.ac</t>
  </si>
  <si>
    <t>1JGDq1eZCJ66DDu5JATrMsQK2SKJ_L5Bm</t>
  </si>
  <si>
    <t>https://drive.google.com/file/d/1JGDq1eZCJ66DDu5JATrMsQK2SKJ_L5Bm/view?usp=drivesdk</t>
  </si>
  <si>
    <t>Document successfully created; Document successfully merged; PDF created; Emails Sent: [To: ramadhan@uod.ac]; Manually run by hersh.hamadameen@soran.edu.iq; Timestamp: May 31 2022 1:49 PM</t>
  </si>
  <si>
    <t>2/15/2022 21:46:05</t>
  </si>
  <si>
    <t>Amira Salih Abdulrhman</t>
  </si>
  <si>
    <t>Duhok University,</t>
  </si>
  <si>
    <t>College of Agricultural Engineering Sciences,</t>
  </si>
  <si>
    <t>amira.salih@uod.ac</t>
  </si>
  <si>
    <t>no thanks</t>
  </si>
  <si>
    <t>1uaOMLW3XTP98KQe5PLqou4HTxCYZbjPW</t>
  </si>
  <si>
    <t>https://drive.google.com/file/d/1uaOMLW3XTP98KQe5PLqou4HTxCYZbjPW/view?usp=drivesdk</t>
  </si>
  <si>
    <t>Document successfully created; Document successfully merged; PDF created; Emails Sent: [To: amira.salih@uod.ac]; Manually run by hersh.hamadameen@soran.edu.iq; Timestamp: May 31 2022 1:49 PM</t>
  </si>
  <si>
    <t>2/15/2022 21:45:59</t>
  </si>
  <si>
    <t>Suaad Abdulhameed Yaseen</t>
  </si>
  <si>
    <t>Collage of Agricultural Engineering Science</t>
  </si>
  <si>
    <t>suaad.yaseen@uod.ac</t>
  </si>
  <si>
    <t>1AVs3mYfKmasaUSHC1Enrsy1RPIbf5UVy</t>
  </si>
  <si>
    <t>https://drive.google.com/file/d/1AVs3mYfKmasaUSHC1Enrsy1RPIbf5UVy/view?usp=drivesdk</t>
  </si>
  <si>
    <t>Document successfully created; Document successfully merged; PDF created; Emails Sent: [To: suaad.yaseen@uod.ac]; Manually run by hersh.hamadameen@soran.edu.iq; Timestamp: May 31 2022 1:49 PM</t>
  </si>
  <si>
    <t>2/15/2022 21:45:52</t>
  </si>
  <si>
    <t>malika.najeb@uod.ac</t>
  </si>
  <si>
    <t>1ggwJf7kLNfgUC35c45GQzCxWw2CE2uDc</t>
  </si>
  <si>
    <t>https://drive.google.com/file/d/1ggwJf7kLNfgUC35c45GQzCxWw2CE2uDc/view?usp=drivesdk</t>
  </si>
  <si>
    <t>Document successfully created; Document successfully merged; PDF created; Emails Sent: [To: malika.najeb@uod.ac]; Manually run by hersh.hamadameen@soran.edu.iq; Timestamp: May 31 2022 1:49 PM</t>
  </si>
  <si>
    <t>2/15/2022 21:45:50</t>
  </si>
  <si>
    <t>1h9F63QgdGc616J5jf-LID4htMVEFnUWx</t>
  </si>
  <si>
    <t>https://drive.google.com/file/d/1h9F63QgdGc616J5jf-LID4htMVEFnUWx/view?usp=drivesdk</t>
  </si>
  <si>
    <t>Document successfully created; Document successfully merged; PDF created; Emails Sent: [To: ghurbat.hassan@uod.ac]; Manually run by hersh.hamadameen@soran.edu.iq; Timestamp: May 31 2022 1:50 PM</t>
  </si>
  <si>
    <t>2/15/2022 21:45:45</t>
  </si>
  <si>
    <t>د. فالح جعاز شلش القيسي</t>
  </si>
  <si>
    <t>1rdSQWOYIz8GvT1xdeV9WMNH_CqrOrbyH</t>
  </si>
  <si>
    <t>https://drive.google.com/file/d/1rdSQWOYIz8GvT1xdeV9WMNH_CqrOrbyH/view?usp=drivesdk</t>
  </si>
  <si>
    <t>Document successfully created; Document successfully merged; PDF created; Emails Sent: [To: falih.shlsh@soran.edu.iq]; Manually run by hersh.hamadameen@soran.edu.iq; Timestamp: May 31 2022 1:50 PM</t>
  </si>
  <si>
    <t>2/15/2022 21:45:35</t>
  </si>
  <si>
    <t>zangin.mohammed hasan</t>
  </si>
  <si>
    <t>Teacher</t>
  </si>
  <si>
    <t>General science department</t>
  </si>
  <si>
    <t>zmh010h@gsci.soran.edu.iq</t>
  </si>
  <si>
    <t>1pcHzmuOqziq9sAC5nsIzmgNf5PD90dPE</t>
  </si>
  <si>
    <t>https://drive.google.com/file/d/1pcHzmuOqziq9sAC5nsIzmgNf5PD90dPE/view?usp=drivesdk</t>
  </si>
  <si>
    <t>Document successfully created; Document successfully merged; PDF created; Emails Sent: [To: zmh010h@gsci.soran.edu.iq]; Manually run by hersh.hamadameen@soran.edu.iq; Timestamp: May 31 2022 1:50 PM</t>
  </si>
  <si>
    <t>Pr. Dr. Yousif Ali Abdulrahman</t>
  </si>
  <si>
    <t>yousif.abdulrahman@uod.ac</t>
  </si>
  <si>
    <t>Thanks is best lecture</t>
  </si>
  <si>
    <t>1Ci7bBsV6UPJumUhazO7QxpwF566TblT-</t>
  </si>
  <si>
    <t>https://drive.google.com/file/d/1Ci7bBsV6UPJumUhazO7QxpwF566TblT-/view?usp=drivesdk</t>
  </si>
  <si>
    <t>Document successfully created; Document successfully merged; PDF created; Emails Sent: [To: yousif.abdulrahman@uod.ac]; Manually run by hersh.hamadameen@soran.edu.iq; Timestamp: May 31 2022 1:50 PM</t>
  </si>
  <si>
    <t>2/15/2022 21:45:29</t>
  </si>
  <si>
    <t>Ghariba Yousif Haji</t>
  </si>
  <si>
    <t>College of agricultural engineering sciences</t>
  </si>
  <si>
    <t>Recreation and ecotourism</t>
  </si>
  <si>
    <t>gharibahaji@gmail.com</t>
  </si>
  <si>
    <t>1RhFkd4SvbvQ0JZe91eaa90J7NAV8cLVD</t>
  </si>
  <si>
    <t>https://drive.google.com/file/d/1RhFkd4SvbvQ0JZe91eaa90J7NAV8cLVD/view?usp=drivesdk</t>
  </si>
  <si>
    <t>Document successfully created; Document successfully merged; PDF created; Emails Sent: [To: gharibahaji@gmail.com]; Manually run by hersh.hamadameen@soran.edu.iq; Timestamp: May 31 2022 1:50 PM</t>
  </si>
  <si>
    <t>2/15/2022 21:45:20</t>
  </si>
  <si>
    <t>1CZzoKfDi4TtpX4U1KsqwaZhZPqqwd-A7</t>
  </si>
  <si>
    <t>https://drive.google.com/file/d/1CZzoKfDi4TtpX4U1KsqwaZhZPqqwd-A7/view?usp=drivesdk</t>
  </si>
  <si>
    <t>Document successfully created; Document successfully merged; PDF created; Emails Sent: [To: mzhda.hamadamin@soran.edu.iq]; Manually run by hersh.hamadameen@soran.edu.iq; Timestamp: May 31 2022 1:50 PM</t>
  </si>
  <si>
    <t>1jvSjgVwfxqq727BOKJM65AqoffHposMe</t>
  </si>
  <si>
    <t>https://drive.google.com/file/d/1jvSjgVwfxqq727BOKJM65AqoffHposMe/view?usp=drivesdk</t>
  </si>
  <si>
    <t>Document successfully created; Document successfully merged; PDF created; Emails Sent: [To: ammar.hussien@soran.edu.iq]; Manually run by hersh.hamadameen@soran.edu.iq; Timestamp: Jun 1 2022 3:48 AM</t>
  </si>
  <si>
    <t>2/15/2022 21:45:19</t>
  </si>
  <si>
    <t>1JNrHxDzZOuRe2g_QZMlfruQY46aib2lZ</t>
  </si>
  <si>
    <t>https://drive.google.com/file/d/1JNrHxDzZOuRe2g_QZMlfruQY46aib2lZ/view?usp=drivesdk</t>
  </si>
  <si>
    <t>Document successfully created; Document successfully merged; PDF created; Emails Sent: [To: haideh.ghaderi@soran.edu.iq]; Manually run by hersh.hamadameen@soran.edu.iq; Timestamp: Jun 1 2022 3:48 AM</t>
  </si>
  <si>
    <t>2/15/2022 21:45:18</t>
  </si>
  <si>
    <t>1uB-VNO3_48WN3djV1qSfBeYYdEe39IdV</t>
  </si>
  <si>
    <t>https://drive.google.com/file/d/1uB-VNO3_48WN3djV1qSfBeYYdEe39IdV/view?usp=drivesdk</t>
  </si>
  <si>
    <t>Document successfully created; Document successfully merged; PDF created; Emails Sent: [To: dlawer.humer@soran.edu.iq]; Manually run by hersh.hamadameen@soran.edu.iq; Timestamp: May 31 2022 1:51 PM</t>
  </si>
  <si>
    <t>2/15/2022 21:45:15</t>
  </si>
  <si>
    <t>Holem Hashm Rasul</t>
  </si>
  <si>
    <t>General scinece</t>
  </si>
  <si>
    <t>holem.rasul@gsci.soran.edu.iq</t>
  </si>
  <si>
    <t>1u7dUCQ9DWxj67Gx7mT0L4wSVTcv21NwV</t>
  </si>
  <si>
    <t>https://drive.google.com/file/d/1u7dUCQ9DWxj67Gx7mT0L4wSVTcv21NwV/view?usp=drivesdk</t>
  </si>
  <si>
    <t>Document successfully created; Document successfully merged; PDF created; Emails Sent: [To: holem.rasul@gsci.soran.edu.iq]; Manually run by hersh.hamadameen@soran.edu.iq; Timestamp: May 31 2022 1:51 PM</t>
  </si>
  <si>
    <t>2/15/2022 21:45:11</t>
  </si>
  <si>
    <t>GENERAL SCIENCE DEPARMENT</t>
  </si>
  <si>
    <t>NO THANKS</t>
  </si>
  <si>
    <t>1XhpjEQrimLNfz4voPVES-OWbrFIqgh3X</t>
  </si>
  <si>
    <t>https://drive.google.com/file/d/1XhpjEQrimLNfz4voPVES-OWbrFIqgh3X/view?usp=drivesdk</t>
  </si>
  <si>
    <t>Document successfully created; Document successfully merged; PDF created; Emails Sent: [To: amjad.jumaa@soran.edu.iq]; Manually run by hersh.hamadameen@soran.edu.iq; Timestamp: Jun 1 2022 3:49 AM</t>
  </si>
  <si>
    <t>2/15/2022 21:45:06</t>
  </si>
  <si>
    <t>hawren burhan kamal</t>
  </si>
  <si>
    <t>School of sport</t>
  </si>
  <si>
    <t>1bgl8nk37Z-DjD8G1wSJI5hL1-iHgTxQ5</t>
  </si>
  <si>
    <t>https://drive.google.com/file/d/1bgl8nk37Z-DjD8G1wSJI5hL1-iHgTxQ5/view?usp=drivesdk</t>
  </si>
  <si>
    <t>Document successfully created; Document successfully merged; PDF created; Emails Sent: [To: hawren.kamal@pe.soran.edu.iq]; Manually run by hersh.hamadameen@soran.edu.iq; Timestamp: Jun 1 2022 3:49 AM</t>
  </si>
  <si>
    <t>2/15/2022 21:45:02</t>
  </si>
  <si>
    <t>1Rv63RreYzZlHQB6LZyKt7iTRMZdWTAN_</t>
  </si>
  <si>
    <t>https://drive.google.com/file/d/1Rv63RreYzZlHQB6LZyKt7iTRMZdWTAN_/view?usp=drivesdk</t>
  </si>
  <si>
    <t>Document successfully created; Document successfully merged; PDF created; Emails Sent: [To: mokhles.ibrahim@soran.edu.iq]; Manually run by hersh.hamadameen@soran.edu.iq; Timestamp: Jun 1 2022 3:49 AM</t>
  </si>
  <si>
    <t>2/15/2022 21:45:00</t>
  </si>
  <si>
    <t>1w-zTlYm9SCL9tr5oQ2XWlgvgQHD4rMeu</t>
  </si>
  <si>
    <t>https://drive.google.com/file/d/1w-zTlYm9SCL9tr5oQ2XWlgvgQHD4rMeu/view?usp=drivesdk</t>
  </si>
  <si>
    <t>Document successfully created; Document successfully merged; PDF created; Emails Sent: [To: hakeem.sulaiman@ena.soran.edu.iq]; Manually run by hersh.hamadameen@soran.edu.iq; Timestamp: Jun 1 2022 3:49 AM</t>
  </si>
  <si>
    <t>17T1WDtsKry-EKgEd7nlYnq4mJJcsSJsw</t>
  </si>
  <si>
    <t>https://drive.google.com/file/d/17T1WDtsKry-EKgEd7nlYnq4mJJcsSJsw/view?usp=drivesdk</t>
  </si>
  <si>
    <t>Document successfully created; Document successfully merged; PDF created; Emails Sent: [To: naqi.jasm@soran.edu.iq]; Manually run by hersh.hamadameen@soran.edu.iq; Timestamp: Jun 1 2022 3:49 AM</t>
  </si>
  <si>
    <t>2/15/2022 21:44:57</t>
  </si>
  <si>
    <t>Mevan Ibrahim Baper</t>
  </si>
  <si>
    <t>Duhok Polytechnic University</t>
  </si>
  <si>
    <t>Akre Technical College</t>
  </si>
  <si>
    <t>mevan.ibrahim@dpu.edu.krd</t>
  </si>
  <si>
    <t>No comment</t>
  </si>
  <si>
    <t>1M1Mqr26VeCql-oj7aNylTCiZZx3wvf-J</t>
  </si>
  <si>
    <t>https://drive.google.com/file/d/1M1Mqr26VeCql-oj7aNylTCiZZx3wvf-J/view?usp=drivesdk</t>
  </si>
  <si>
    <t>Document successfully created; Document successfully merged; PDF created; Emails Sent: [To: mevan.ibrahim@dpu.edu.krd]; Manually run by hersh.hamadameen@soran.edu.iq; Timestamp: Jun 1 2022 3:49 AM</t>
  </si>
  <si>
    <t>2/15/2022 21:44:56</t>
  </si>
  <si>
    <t>GENERAL SCIENCE</t>
  </si>
  <si>
    <t>No, thank you!</t>
  </si>
  <si>
    <t>1wNLASbOHbC-hrMB8Xzidh4xCrl9ZZcMR</t>
  </si>
  <si>
    <t>https://drive.google.com/file/d/1wNLASbOHbC-hrMB8Xzidh4xCrl9ZZcMR/view?usp=drivesdk</t>
  </si>
  <si>
    <t>Document successfully created; Document successfully merged; PDF created; Emails Sent: [To: samiaa.abdulwahid@soran.edu.iq]; Manually run by hersh.hamadameen@soran.edu.iq; Timestamp: Jun 1 2022 3:49 AM</t>
  </si>
  <si>
    <t>2/15/2022 21:44:53</t>
  </si>
  <si>
    <t>Gailan Baper Ahmed</t>
  </si>
  <si>
    <t>gailan.ahmed@uod.ac</t>
  </si>
  <si>
    <t>its good workshop</t>
  </si>
  <si>
    <t>1ePjLW9vpjxzWibm3Z81AYc3ObWUx-EZV</t>
  </si>
  <si>
    <t>https://drive.google.com/file/d/1ePjLW9vpjxzWibm3Z81AYc3ObWUx-EZV/view?usp=drivesdk</t>
  </si>
  <si>
    <t>Document successfully created; Document successfully merged; PDF created; Emails Sent: [To: gailan.ahmed@uod.ac]; Manually run by hersh.hamadameen@soran.edu.iq; Timestamp: Jun 1 2022 3:50 AM</t>
  </si>
  <si>
    <t>2/15/2022 21:44:52</t>
  </si>
  <si>
    <t>Khabat Noori Hussein</t>
  </si>
  <si>
    <t>Khabat.noori@uod.ac</t>
  </si>
  <si>
    <t>18Mpbh90QKFm7KQOwErNoyApaV1g_HUCN</t>
  </si>
  <si>
    <t>https://drive.google.com/file/d/18Mpbh90QKFm7KQOwErNoyApaV1g_HUCN/view?usp=drivesdk</t>
  </si>
  <si>
    <t>Document successfully created; Document successfully merged; PDF created; Emails Sent: [To: Khabat.noori@uod.ac]; Manually run by hersh.hamadameen@soran.edu.iq; Timestamp: Jun 1 2022 3:50 AM</t>
  </si>
  <si>
    <t>2/15/2022 21:44:49</t>
  </si>
  <si>
    <t>1lDihrhrHKDep8VRj4T_dGchiBDG6wEmD</t>
  </si>
  <si>
    <t>https://drive.google.com/file/d/1lDihrhrHKDep8VRj4T_dGchiBDG6wEmD/view?usp=drivesdk</t>
  </si>
  <si>
    <t>Document successfully created; Document successfully merged; PDF created; Emails Sent: [To: kaifi.aziz@soran.edu.iq]; Manually run by hersh.hamadameen@soran.edu.iq; Timestamp: Jun 1 2022 3:50 AM</t>
  </si>
  <si>
    <t>2/15/2022 21:44:31</t>
  </si>
  <si>
    <t>1qwiwfQuQ_TSkfVCGlAAKOgLuwIMG1sv0</t>
  </si>
  <si>
    <t>https://drive.google.com/file/d/1qwiwfQuQ_TSkfVCGlAAKOgLuwIMG1sv0/view?usp=drivesdk</t>
  </si>
  <si>
    <t>Document successfully created; Document successfully merged; PDF created; Emails Sent: [To: mumtaz.ameen@soran.edu.iq]; Manually run by hersh.hamadameen@soran.edu.iq; Timestamp: Jun 1 2022 3:50 AM</t>
  </si>
  <si>
    <t>2/15/2022 21:44:12</t>
  </si>
  <si>
    <t>Muhajir hagar saleem</t>
  </si>
  <si>
    <t>Law and management</t>
  </si>
  <si>
    <t>mohajir.saleem@soran.edu.iq</t>
  </si>
  <si>
    <t>15cEvfltn8ctnALsOjDlSPSsVHF5KIsF2</t>
  </si>
  <si>
    <t>https://drive.google.com/file/d/15cEvfltn8ctnALsOjDlSPSsVHF5KIsF2/view?usp=drivesdk</t>
  </si>
  <si>
    <t>Document successfully created; Document successfully merged; PDF created; Emails Sent: [To: mohajir.saleem@soran.edu.iq]; Manually run by hersh.hamadameen@soran.edu.iq; Timestamp: Jun 1 2022 3:50 AM</t>
  </si>
  <si>
    <t>2/15/2022 21:44:07</t>
  </si>
  <si>
    <t>1ZGqm3mODRFlA1lD3Q4NWCS8nD_c36efF</t>
  </si>
  <si>
    <t>https://drive.google.com/file/d/1ZGqm3mODRFlA1lD3Q4NWCS8nD_c36efF/view?usp=drivesdk</t>
  </si>
  <si>
    <t>Document successfully created; Document successfully merged; PDF created; Emails Sent: [To: srwa.mustafa@soran.edu.iq]; Manually run by hersh.hamadameen@soran.edu.iq; Timestamp: Jun 1 2022 3:50 AM</t>
  </si>
  <si>
    <t>2/15/2022 21:43:52</t>
  </si>
  <si>
    <t>1jLeyJreSCQX70gcBn1XpEvrKhQtEBlyM</t>
  </si>
  <si>
    <t>https://drive.google.com/file/d/1jLeyJreSCQX70gcBn1XpEvrKhQtEBlyM/view?usp=drivesdk</t>
  </si>
  <si>
    <t>Document successfully created; Document successfully merged; PDF created; Emails Sent: [To: khlood.saeed@soran.edu.iq]; Manually run by hersh.hamadameen@soran.edu.iq; Timestamp: Jun 1 2022 3:51 AM</t>
  </si>
  <si>
    <t>2/15/2022 21:43:44</t>
  </si>
  <si>
    <t>1FyciX_De2Uw33V9ZYSfGXmO8k_go5mHt</t>
  </si>
  <si>
    <t>https://drive.google.com/file/d/1FyciX_De2Uw33V9ZYSfGXmO8k_go5mHt/view?usp=drivesdk</t>
  </si>
  <si>
    <t>Document successfully created; Document successfully merged; PDF created; Emails Sent: [To: taher.mohammad@soran.edu.iq]; Manually run by hersh.hamadameen@soran.edu.iq; Timestamp: Jun 1 2022 3:51 AM</t>
  </si>
  <si>
    <t>1hwCo0KfM_TH0uI1B9VmglwrzyLmhBSjb</t>
  </si>
  <si>
    <t>https://drive.google.com/file/d/1hwCo0KfM_TH0uI1B9VmglwrzyLmhBSjb/view?usp=drivesdk</t>
  </si>
  <si>
    <t>Document successfully created; Document successfully merged; PDF created; Emails Sent: [To: falih.shlsh@soran.edu.iq]; Manually run by hersh.hamadameen@soran.edu.iq; Timestamp: Jun 1 2022 3:51 AM</t>
  </si>
  <si>
    <t>1qkPBEoJJw6GIXRO9SQgxIZ7xPvuYFTuN</t>
  </si>
  <si>
    <t>https://drive.google.com/file/d/1qkPBEoJJw6GIXRO9SQgxIZ7xPvuYFTuN/view?usp=drivesdk</t>
  </si>
  <si>
    <t>Document successfully created; Document successfully merged; PDF created; Emails Sent: [To: muayad.hadeeth@soran.edu.iq]; Manually run by hersh.hamadameen@soran.edu.iq; Timestamp: Jun 1 2022 3:51 AM</t>
  </si>
  <si>
    <t>1rQK1J17cYhWfzfwJAYX51j2x7UxvmxxE</t>
  </si>
  <si>
    <t>https://drive.google.com/file/d/1rQK1J17cYhWfzfwJAYX51j2x7UxvmxxE/view?usp=drivesdk</t>
  </si>
  <si>
    <t>Document successfully created; Document successfully merged; PDF created; Emails Sent: [To: hersh.hamadameen@soran.edu.iq]; Manually run by hersh.hamadameen@soran.edu.iq; Timestamp: Jun 1 2022 3:51 AM</t>
  </si>
  <si>
    <t xml:space="preserve">  FOOD SAFETY AND NUTRITION</t>
  </si>
  <si>
    <t>Sherzad Ibrahim Mustafa</t>
  </si>
  <si>
    <t>haval.khthr@soran.edu.iq</t>
  </si>
  <si>
    <t>TRAINING COURSE</t>
  </si>
  <si>
    <t>21/11/2021-16/01/2022</t>
  </si>
  <si>
    <t>19-NhCcQstCIJUKTYOgQGV9LEmkIuxS9w</t>
  </si>
  <si>
    <t>https://drive.google.com/file/d/19-NhCcQstCIJUKTYOgQGV9LEmkIuxS9w/view?usp=drivesdk</t>
  </si>
  <si>
    <t>Document successfully created; Document successfully merged; PDF created; Emails Sent: [To: haval.khthr@soran.edu.iq]; Manually run by hersh.hamadameen@soran.edu.iq; Timestamp: Jun 1 2022 4:07 AM</t>
  </si>
  <si>
    <t>Hoger Mardan Khelil</t>
  </si>
  <si>
    <t>11OkyqONBeJ67VLgH8ktwENfp2MSiu_8d</t>
  </si>
  <si>
    <t>https://drive.google.com/file/d/11OkyqONBeJ67VLgH8ktwENfp2MSiu_8d/view?usp=drivesdk</t>
  </si>
  <si>
    <t>Omer Hasan Azeez</t>
  </si>
  <si>
    <t>19igM7pvNW9ACRqveNYtUHo7LVuYBxHP9</t>
  </si>
  <si>
    <t>https://drive.google.com/file/d/19igM7pvNW9ACRqveNYtUHo7LVuYBxHP9/view?usp=drivesdk</t>
  </si>
  <si>
    <t>1SuDYbWtl5r3tDBZ-wJUs_kSiZHp6Lb3B</t>
  </si>
  <si>
    <t>https://drive.google.com/file/d/1SuDYbWtl5r3tDBZ-wJUs_kSiZHp6Lb3B/view?usp=drivesdk</t>
  </si>
  <si>
    <t>Document successfully created; Document successfully merged; PDF created; Emails Sent: [To: haval.khthr@soran.edu.iq]; Manually run by hersh.hamadameen@soran.edu.iq; Timestamp: Jun 1 2022 4:10 AM</t>
  </si>
  <si>
    <t>1KjUlqsA72Tf7L-kTydCOVvofiLZr8_nB</t>
  </si>
  <si>
    <t>https://drive.google.com/file/d/1KjUlqsA72Tf7L-kTydCOVvofiLZr8_nB/view?usp=drivesdk</t>
  </si>
  <si>
    <t>Basan Tanj Yaba -   FOOD SAFETY AND NUTRITION</t>
  </si>
  <si>
    <t>Document successfully created; Document successfully merged; PDF created; Emails Sent: [To: basan.yaba@soran.edu.iq]; Manually run by hersh.hamadameen@soran.edu.iq; Timestamp: Feb 8 2022 11:02 AM</t>
  </si>
  <si>
    <t>1Q_YQ9yRmhKHc-KYRYknI3GQH2nW30fR-</t>
  </si>
  <si>
    <t>https://drive.google.com/file/d/1Q_YQ9yRmhKHc-KYRYknI3GQH2nW30fR-/view?usp=drivesdk</t>
  </si>
  <si>
    <t>Abdulqader Eskander Hussein -   FOOD SAFETY AND NUTRITION</t>
  </si>
  <si>
    <t>Document successfully created; Document successfully merged; PDF created; Emails Sent: [To: abdulqader.hussein@uod.ac]; Manually run by hersh.hamadameen@soran.edu.iq; Timestamp: Feb 8 2022 11:02 AM</t>
  </si>
  <si>
    <t>1-N6ytmaK8s0A2H3gEof4ym7nK56ppQ0K</t>
  </si>
  <si>
    <t>https://drive.google.com/file/d/1-N6ytmaK8s0A2H3gEof4ym7nK56ppQ0K/view?usp=drivesdk</t>
  </si>
  <si>
    <t>Alan pshtiwan kareem -   FOOD SAFETY AND NUTRITION</t>
  </si>
  <si>
    <t>Document successfully created; Document successfully merged; PDF created; Emails Sent: [To: alan.kareem@soran.edu.iq]; Manually run by hersh.hamadameen@soran.edu.iq; Timestamp: Feb 8 2022 11:02 AM</t>
  </si>
  <si>
    <t>English language</t>
  </si>
  <si>
    <t>108HWAIAqd9RgO1BcoRgMd8DMjT162MaO</t>
  </si>
  <si>
    <t>https://drive.google.com/file/d/108HWAIAqd9RgO1BcoRgMd8DMjT162MaO/view?usp=drivesdk</t>
  </si>
  <si>
    <t>AMAD ABDULLAH AHMED -   FOOD SAFETY AND NUTRITION</t>
  </si>
  <si>
    <t>Document successfully created; Document successfully merged; PDF created; Emails Sent: [To: amad.ahmed@soran.edu.iq]; Manually run by hersh.hamadameen@soran.edu.iq; Timestamp: Feb 8 2022 11:02 AM</t>
  </si>
  <si>
    <t>15jn0-Yh7vsms18qXZe1LPPt_fFZ6qOPl</t>
  </si>
  <si>
    <t>https://drive.google.com/file/d/15jn0-Yh7vsms18qXZe1LPPt_fFZ6qOPl/view?usp=drivesdk</t>
  </si>
  <si>
    <t>Ammar Jawhar Hussien -   FOOD SAFETY AND NUTRITION</t>
  </si>
  <si>
    <t>Document successfully created; Document successfully merged; PDF created; Emails Sent: [To: ammar.hussien@soran.edu.iq]; Manually run by hersh.hamadameen@soran.edu.iq; Timestamp: Feb 8 2022 11:02 AM</t>
  </si>
  <si>
    <t>1RNe7914sFQ5zCfN17h0JcqzQlJABb5GX</t>
  </si>
  <si>
    <t>https://drive.google.com/file/d/1RNe7914sFQ5zCfN17h0JcqzQlJABb5GX/view?usp=drivesdk</t>
  </si>
  <si>
    <t>Bakhtiar Qasem Awla -   FOOD SAFETY AND NUTRITION</t>
  </si>
  <si>
    <t>Document successfully created; Document successfully merged; PDF created; Emails Sent: [To: bakhtiar.awla@soc.soran.edu.iq]; Manually run by hersh.hamadameen@soran.edu.iq; Timestamp: Feb 8 2022 11:02 AM</t>
  </si>
  <si>
    <t>Balkes Haje Rasul</t>
  </si>
  <si>
    <t>scince</t>
  </si>
  <si>
    <t>biology</t>
  </si>
  <si>
    <t>balkes.rasul@soran.edu.iq</t>
  </si>
  <si>
    <t>1OZ4VFFkDugMwpylzuEpmkOsyqDk-u8Dc</t>
  </si>
  <si>
    <t>https://drive.google.com/file/d/1OZ4VFFkDugMwpylzuEpmkOsyqDk-u8Dc/view?usp=drivesdk</t>
  </si>
  <si>
    <t>Balkes Haje Rasul -   FOOD SAFETY AND NUTRITION</t>
  </si>
  <si>
    <t>Document successfully created; Document successfully merged; PDF created; Emails Sent: [To: balkes.rasul@soran.edu.iq]; Manually run by hersh.hamadameen@soran.edu.iq; Timestamp: Feb 8 2022 11:02 AM</t>
  </si>
  <si>
    <t>10np8n976lGrtq2tuXNdZ9uoU93Ba_L-h</t>
  </si>
  <si>
    <t>https://drive.google.com/file/d/10np8n976lGrtq2tuXNdZ9uoU93Ba_L-h/view?usp=drivesdk</t>
  </si>
  <si>
    <t>Document successfully created; Document successfully merged; PDF created; Emails Sent: [To: basan.yaba@soran.edu.iq]; Manually run by hersh.hamadameen@soran.edu.iq; Timestamp: Feb 8 2022 11:03 AM</t>
  </si>
  <si>
    <t>1NxYSMiGQYkqFWVnEjtRXotLGUhwPToyv</t>
  </si>
  <si>
    <t>https://drive.google.com/file/d/1NxYSMiGQYkqFWVnEjtRXotLGUhwPToyv/view?usp=drivesdk</t>
  </si>
  <si>
    <t>Bnar Hussain Ayub -   FOOD SAFETY AND NUTRITION</t>
  </si>
  <si>
    <t>Document successfully created; Document successfully merged; PDF created; Emails Sent: [To: bnar.ayub@kue.soran.edu.iq]; Manually run by hersh.hamadameen@soran.edu.iq; Timestamp: Feb 8 2022 11:03 AM</t>
  </si>
  <si>
    <t>Social science department</t>
  </si>
  <si>
    <t>1nqe7ym6kORUNMkFlpJFI0oytRrSk3oMp</t>
  </si>
  <si>
    <t>https://drive.google.com/file/d/1nqe7ym6kORUNMkFlpJFI0oytRrSk3oMp/view?usp=drivesdk</t>
  </si>
  <si>
    <t>Chiya Sami Sulaiman -   FOOD SAFETY AND NUTRITION</t>
  </si>
  <si>
    <t>Document successfully created; Document successfully merged; PDF created; Emails Sent: [To: chiya.sulaiman@soran.edu.iq]; Manually run by hersh.hamadameen@soran.edu.iq; Timestamp: Feb 8 2022 11:03 AM</t>
  </si>
  <si>
    <t>dlawer karim humer</t>
  </si>
  <si>
    <t>dlawer.humer@soran.edu.ia</t>
  </si>
  <si>
    <t>1aujb94qSR-SdxUgFG4gEAXSKh12J5YT6</t>
  </si>
  <si>
    <t>https://drive.google.com/file/d/1aujb94qSR-SdxUgFG4gEAXSKh12J5YT6/view?usp=drivesdk</t>
  </si>
  <si>
    <t>dlawer karim humer -   FOOD SAFETY AND NUTRITION</t>
  </si>
  <si>
    <t>Document successfully created; Document successfully merged; PDF created; Emails Sent: [To: dlawer.humer@soran.edu.ia]; Manually run by hersh.hamadameen@soran.edu.iq; Timestamp: Feb 8 2022 11:03 AM</t>
  </si>
  <si>
    <t>Dr. Asia A.M.Saadullah</t>
  </si>
  <si>
    <t>university of Duhok</t>
  </si>
  <si>
    <t>college of science</t>
  </si>
  <si>
    <t>1l5H7GRXc2oKT9naCd5q-Z0G3lcg76kZ_</t>
  </si>
  <si>
    <t>https://drive.google.com/file/d/1l5H7GRXc2oKT9naCd5q-Z0G3lcg76kZ_/view?usp=drivesdk</t>
  </si>
  <si>
    <t>Dr. Asia A.M.Saadullah -   FOOD SAFETY AND NUTRITION</t>
  </si>
  <si>
    <t>Document successfully created; Document successfully merged; PDF created; Emails Sent: [To: asia.saadullah@uod.ac]; Manually run by hersh.hamadameen@soran.edu.iq; Timestamp: Feb 8 2022 11:03 AM</t>
  </si>
  <si>
    <t>Dr. Issa Mousa Mohammed</t>
  </si>
  <si>
    <t>issa.mousa@uod.ac</t>
  </si>
  <si>
    <t>16Fh0hoKokIwZfVmmtU83O2Gby5LWbfM4</t>
  </si>
  <si>
    <t>https://drive.google.com/file/d/16Fh0hoKokIwZfVmmtU83O2Gby5LWbfM4/view?usp=drivesdk</t>
  </si>
  <si>
    <t>Dr. Issa Mousa Mohammed -   FOOD SAFETY AND NUTRITION</t>
  </si>
  <si>
    <t>Document successfully created; Document successfully merged; PDF created; Emails Sent: [To: issa.mousa@uod.ac]; Manually run by hersh.hamadameen@soran.edu.iq; Timestamp: Feb 8 2022 11:03 AM</t>
  </si>
  <si>
    <t>1jvF6ORyEA1G3Z9zT0-O0IJW5ONL4bSYD</t>
  </si>
  <si>
    <t>https://drive.google.com/file/d/1jvF6ORyEA1G3Z9zT0-O0IJW5ONL4bSYD/view?usp=drivesdk</t>
  </si>
  <si>
    <t>Dr. NAQEE HAMZAH JASIM AL SIYAF -   FOOD SAFETY AND NUTRITION</t>
  </si>
  <si>
    <t>Document successfully created; Document successfully merged; PDF created; Emails Sent: [To: naqi.jasm@soran.edu.iq]; Manually run by hersh.hamadameen@soran.edu.iq; Timestamp: Feb 8 2022 11:03 AM</t>
  </si>
  <si>
    <t>Dr. Shameeran Salman Ismael Bamarni</t>
  </si>
  <si>
    <t>Health sciences</t>
  </si>
  <si>
    <t>Medical Laboratories Sciences</t>
  </si>
  <si>
    <t>shameeran.ismael@uod.ac</t>
  </si>
  <si>
    <t>10qZp7fW-SKbfRoxNtbjlyCSePm_thmEY</t>
  </si>
  <si>
    <t>https://drive.google.com/file/d/10qZp7fW-SKbfRoxNtbjlyCSePm_thmEY/view?usp=drivesdk</t>
  </si>
  <si>
    <t>Dr. Shameeran Salman Ismael Bamarni -   FOOD SAFETY AND NUTRITION</t>
  </si>
  <si>
    <t>Document successfully created; Document successfully merged; PDF created; Emails Sent: [To: shameeran.ismael@uod.ac]; Manually run by hersh.hamadameen@soran.edu.iq; Timestamp: Feb 8 2022 11:04 AM</t>
  </si>
  <si>
    <t>Dr.Asia A.M.Saadullah</t>
  </si>
  <si>
    <t>1t8Y1ZLFAHSfEakhmQq3QzpIwzmqfj2zC</t>
  </si>
  <si>
    <t>https://drive.google.com/file/d/1t8Y1ZLFAHSfEakhmQq3QzpIwzmqfj2zC/view?usp=drivesdk</t>
  </si>
  <si>
    <t>Dr.Asia A.M.Saadullah -   FOOD SAFETY AND NUTRITION</t>
  </si>
  <si>
    <t>Document successfully created; Document successfully merged; PDF created; Emails Sent: [To: asia.saadullah@uod.ac]; Manually run by hersh.hamadameen@soran.edu.iq; Timestamp: Feb 8 2022 11:04 AM</t>
  </si>
  <si>
    <t>1UMBw8gDlZC7MavFpmCYRfs8To9Ypkpjz</t>
  </si>
  <si>
    <t>https://drive.google.com/file/d/1UMBw8gDlZC7MavFpmCYRfs8To9Ypkpjz/view?usp=drivesdk</t>
  </si>
  <si>
    <t>Dr.Malika Kassim Najeeb Al-Barwary -   FOOD SAFETY AND NUTRITION</t>
  </si>
  <si>
    <t>Document successfully created; Document successfully merged; PDF created; Emails Sent: [To: malika.najeb@uod.ac]; Manually run by hersh.hamadameen@soran.edu.iq; Timestamp: Feb 8 2022 11:04 AM</t>
  </si>
  <si>
    <t>Dr.muna Salman Abed</t>
  </si>
  <si>
    <t>muna.abed@uod.ac</t>
  </si>
  <si>
    <t>1pIKNOpRi-Q76LNOtTGDBA35n52f7ZlRC</t>
  </si>
  <si>
    <t>https://drive.google.com/file/d/1pIKNOpRi-Q76LNOtTGDBA35n52f7ZlRC/view?usp=drivesdk</t>
  </si>
  <si>
    <t>Dr.muna Salman Abed -   FOOD SAFETY AND NUTRITION</t>
  </si>
  <si>
    <t>Document successfully created; Document successfully merged; PDF created; Emails Sent: [To: muna.abed@uod.ac]; Manually run by hersh.hamadameen@soran.edu.iq; Timestamp: Feb 8 2022 11:04 AM</t>
  </si>
  <si>
    <t>Dr.Narin.M.Nanakali</t>
  </si>
  <si>
    <t>narin.wally@su.edu.krd</t>
  </si>
  <si>
    <t>1P19Ovn8gdUbPhqeTa-478puh1o5ODU2f</t>
  </si>
  <si>
    <t>https://drive.google.com/file/d/1P19Ovn8gdUbPhqeTa-478puh1o5ODU2f/view?usp=drivesdk</t>
  </si>
  <si>
    <t>Dr.Narin.M.Nanakali -   FOOD SAFETY AND NUTRITION</t>
  </si>
  <si>
    <t>Document successfully created; Document successfully merged; PDF created; Emails Sent: [To: narin.wally@su.edu.krd]; Manually run by hersh.hamadameen@soran.edu.iq; Timestamp: Feb 8 2022 11:04 AM</t>
  </si>
  <si>
    <t>Dyar Adil Morad</t>
  </si>
  <si>
    <t>Academy</t>
  </si>
  <si>
    <t>dyar.adil@uod.ac</t>
  </si>
  <si>
    <t>1uQyCxgrTzqgIX8Snka3eNXAgZMK4KhQQ</t>
  </si>
  <si>
    <t>https://drive.google.com/file/d/1uQyCxgrTzqgIX8Snka3eNXAgZMK4KhQQ/view?usp=drivesdk</t>
  </si>
  <si>
    <t>Dyar Adil Morad -   FOOD SAFETY AND NUTRITION</t>
  </si>
  <si>
    <t>Document successfully created; Document successfully merged; PDF created; Emails Sent: [To: dyar.adil@uod.ac]; Manually run by hersh.hamadameen@soran.edu.iq; Timestamp: Feb 8 2022 11:04 AM</t>
  </si>
  <si>
    <t>Faroq Omer Qasim</t>
  </si>
  <si>
    <t>DPU</t>
  </si>
  <si>
    <t>faroq.omer@dpu.edu.krd</t>
  </si>
  <si>
    <t>1ICUDmI_jtESWNO8g6dP84cDR2jm49ofm</t>
  </si>
  <si>
    <t>https://drive.google.com/file/d/1ICUDmI_jtESWNO8g6dP84cDR2jm49ofm/view?usp=drivesdk</t>
  </si>
  <si>
    <t>Faroq Omer Qasim -   FOOD SAFETY AND NUTRITION</t>
  </si>
  <si>
    <t>Document successfully created; Document successfully merged; PDF created; Emails Sent: [To: faroq.omer@dpu.edu.krd]; Manually run by hersh.hamadameen@soran.edu.iq; Timestamp: Feb 8 2022 11:04 AM</t>
  </si>
  <si>
    <t>Gahin Abdulraheem Tayib</t>
  </si>
  <si>
    <t>Veterinary medicine</t>
  </si>
  <si>
    <t>Pathology and Microbiology</t>
  </si>
  <si>
    <t>gahin.tayib@uod.ac</t>
  </si>
  <si>
    <t>1Y1V9SEmnGY_6uZyRnovWDfWvyQ7O9bOE</t>
  </si>
  <si>
    <t>https://drive.google.com/file/d/1Y1V9SEmnGY_6uZyRnovWDfWvyQ7O9bOE/view?usp=drivesdk</t>
  </si>
  <si>
    <t>Gahin Abdulraheem Tayib -   FOOD SAFETY AND NUTRITION</t>
  </si>
  <si>
    <t>Document successfully created; Document successfully merged; PDF created; Emails Sent: [To: gahin.tayib@uod.ac]; Manually run by hersh.hamadameen@soran.edu.iq; Timestamp: Feb 8 2022 11:04 AM</t>
  </si>
  <si>
    <t>1LKpwNxjRACJrxg3YeTH9EL3KoK9EQS6O</t>
  </si>
  <si>
    <t>https://drive.google.com/file/d/1LKpwNxjRACJrxg3YeTH9EL3KoK9EQS6O/view?usp=drivesdk</t>
  </si>
  <si>
    <t>Haideh Ghaderi -   FOOD SAFETY AND NUTRITION</t>
  </si>
  <si>
    <t>Document successfully created; Document successfully merged; PDF created; Emails Sent: [To: haideh.ghaderi@soran.edu.iq]; Manually run by hersh.hamadameen@soran.edu.iq; Timestamp: Feb 8 2022 11:05 AM</t>
  </si>
  <si>
    <t>13HFeMFZ-lPhQc18g-FRodFS8kMgq4CXz</t>
  </si>
  <si>
    <t>https://drive.google.com/file/d/13HFeMFZ-lPhQc18g-FRodFS8kMgq4CXz/view?usp=drivesdk</t>
  </si>
  <si>
    <t>HAJI ABDULRAHMAN HAJI -   FOOD SAFETY AND NUTRITION</t>
  </si>
  <si>
    <t>Document successfully created; Document successfully merged; PDF created; Emails Sent: [To: haji.haji@kue.soran.edu.iq]; Manually run by hersh.hamadameen@soran.edu.iq; Timestamp: Feb 8 2022 11:05 AM</t>
  </si>
  <si>
    <t>Hakeem Hasan Sualiman</t>
  </si>
  <si>
    <t>1A09UxkOWbZ0vpJf-s0VmZHxzOdhHR74p</t>
  </si>
  <si>
    <t>https://drive.google.com/file/d/1A09UxkOWbZ0vpJf-s0VmZHxzOdhHR74p/view?usp=drivesdk</t>
  </si>
  <si>
    <t>Hakeem Hasan Sualiman -   FOOD SAFETY AND NUTRITION</t>
  </si>
  <si>
    <t>Document successfully created; Document successfully merged; PDF created; Emails Sent: [To: hakeem.sulaiman@ena.soran.edu.iq]; Manually run by hersh.hamadameen@soran.edu.iq; Timestamp: Feb 8 2022 11:05 AM</t>
  </si>
  <si>
    <t>Hamza Zeebaree</t>
  </si>
  <si>
    <t>UoD</t>
  </si>
  <si>
    <t>Languages</t>
  </si>
  <si>
    <t>hamza.yousif@uod.ac</t>
  </si>
  <si>
    <t>1-81QA23xnQdnP_hHrAKfmj3W-fhap2Pr</t>
  </si>
  <si>
    <t>https://drive.google.com/file/d/1-81QA23xnQdnP_hHrAKfmj3W-fhap2Pr/view?usp=drivesdk</t>
  </si>
  <si>
    <t>Hamza Zeebaree -   FOOD SAFETY AND NUTRITION</t>
  </si>
  <si>
    <t>Document successfully created; Document successfully merged; PDF created; Emails Sent: [To: hamza.yousif@uod.ac]; Manually run by hersh.hamadameen@soran.edu.iq; Timestamp: Feb 8 2022 11:05 AM</t>
  </si>
  <si>
    <t>Hani Ahmed Ibrahim</t>
  </si>
  <si>
    <t>hani.ibrahim@dpu.edu.krd</t>
  </si>
  <si>
    <t>1cFZre4XsbBDQvOeUSTNchqVmf84qgDTE</t>
  </si>
  <si>
    <t>https://drive.google.com/file/d/1cFZre4XsbBDQvOeUSTNchqVmf84qgDTE/view?usp=drivesdk</t>
  </si>
  <si>
    <t>Hani Ahmed Ibrahim -   FOOD SAFETY AND NUTRITION</t>
  </si>
  <si>
    <t>Document successfully created; Document successfully merged; PDF created; Emails Sent: [To: hani.ibrahim@dpu.edu.krd]; Manually run by hersh.hamadameen@soran.edu.iq; Timestamp: Feb 8 2022 11:05 AM</t>
  </si>
  <si>
    <t>Haval Abdullah Khudher</t>
  </si>
  <si>
    <t>167xOWysyW4jjF3MiZhkHv1yjxSWfE6CR</t>
  </si>
  <si>
    <t>https://drive.google.com/file/d/167xOWysyW4jjF3MiZhkHv1yjxSWfE6CR/view?usp=drivesdk</t>
  </si>
  <si>
    <t>Haval Abdullah Khudher -   FOOD SAFETY AND NUTRITION</t>
  </si>
  <si>
    <t>Document successfully created; Document successfully merged; PDF created; Emails Sent: [To: haval.khthr@soran.edu.iq]; Manually run by hersh.hamadameen@soran.edu.iq; Timestamp: Feb 8 2022 11:05 AM</t>
  </si>
  <si>
    <t>Hawar Fattah kak</t>
  </si>
  <si>
    <t>Akre technical College</t>
  </si>
  <si>
    <t>Horticalture</t>
  </si>
  <si>
    <t>surchy.hawar@gmail.com</t>
  </si>
  <si>
    <t>1MaxoZ0OPrHtTBIIFWkC-Mob3QD-PXD-5</t>
  </si>
  <si>
    <t>https://drive.google.com/file/d/1MaxoZ0OPrHtTBIIFWkC-Mob3QD-PXD-5/view?usp=drivesdk</t>
  </si>
  <si>
    <t>Hawar Fattah kak -   FOOD SAFETY AND NUTRITION</t>
  </si>
  <si>
    <t>Document successfully created; Document successfully merged; PDF created; Emails Sent: [To: surchy.hawar@gmail.com]; Manually run by hersh.hamadameen@soran.edu.iq; Timestamp: Feb 8 2022 11:05 AM</t>
  </si>
  <si>
    <t>Holem Hahsm Rasul</t>
  </si>
  <si>
    <t>holem86@gmail.com</t>
  </si>
  <si>
    <t>1wuv8CfUnVJ_dL9YODIJb4-9LMCtXfpGH</t>
  </si>
  <si>
    <t>https://drive.google.com/file/d/1wuv8CfUnVJ_dL9YODIJb4-9LMCtXfpGH/view?usp=drivesdk</t>
  </si>
  <si>
    <t>Holem Hahsm Rasul -   FOOD SAFETY AND NUTRITION</t>
  </si>
  <si>
    <t>Document successfully created; Document successfully merged; PDF created; Emails Sent: [To: holem86@gmail.com]; Manually run by hersh.hamadameen@soran.edu.iq; Timestamp: Feb 8 2022 11:05 AM</t>
  </si>
  <si>
    <t>ismael mohammed essa</t>
  </si>
  <si>
    <t>Akre education</t>
  </si>
  <si>
    <t>hakankawan@gmail.com</t>
  </si>
  <si>
    <t>1Qkkz9EnCFwZ1_A3hV8pXBiTWH28XV9gN</t>
  </si>
  <si>
    <t>https://drive.google.com/file/d/1Qkkz9EnCFwZ1_A3hV8pXBiTWH28XV9gN/view?usp=drivesdk</t>
  </si>
  <si>
    <t>ismael mohammed essa -   FOOD SAFETY AND NUTRITION</t>
  </si>
  <si>
    <t>Document successfully created; Document successfully merged; PDF created; Emails Sent: [To: hakankawan@gmail.com]; Manually run by hersh.hamadameen@soran.edu.iq; Timestamp: Feb 8 2022 11:06 AM</t>
  </si>
  <si>
    <t>Jian Salam Hasan</t>
  </si>
  <si>
    <t>College of Veterinary Medicine</t>
  </si>
  <si>
    <t>Department of Pathology and Microbiology</t>
  </si>
  <si>
    <t>jian.salam@uod.ac</t>
  </si>
  <si>
    <t>1ZcCTymddV3OSG3XzYPVK9aOHcSKjxVRz</t>
  </si>
  <si>
    <t>https://drive.google.com/file/d/1ZcCTymddV3OSG3XzYPVK9aOHcSKjxVRz/view?usp=drivesdk</t>
  </si>
  <si>
    <t>Jian Salam Hasan -   FOOD SAFETY AND NUTRITION</t>
  </si>
  <si>
    <t>Document successfully created; Document successfully merged; PDF created; Emails Sent: [To: jian.salam@uod.ac]; Manually run by hersh.hamadameen@soran.edu.iq; Timestamp: Feb 8 2022 11:06 AM</t>
  </si>
  <si>
    <t>Jivan Qasim Ahmed</t>
  </si>
  <si>
    <t>Pathology and microbiology</t>
  </si>
  <si>
    <t>jivan.ahmed@uod.ac</t>
  </si>
  <si>
    <t>1kwwJh4G3efXUTXR12SE_U4x-UtCGjZtY</t>
  </si>
  <si>
    <t>https://drive.google.com/file/d/1kwwJh4G3efXUTXR12SE_U4x-UtCGjZtY/view?usp=drivesdk</t>
  </si>
  <si>
    <t>Jivan Qasim Ahmed -   FOOD SAFETY AND NUTRITION</t>
  </si>
  <si>
    <t>Document successfully created; Document successfully merged; PDF created; Emails Sent: [To: jivan.ahmed@uod.ac]; Manually run by hersh.hamadameen@soran.edu.iq; Timestamp: Feb 8 2022 11:06 AM</t>
  </si>
  <si>
    <t>Jiyan soleyman dahir</t>
  </si>
  <si>
    <t>jeean.daher@uod.ac</t>
  </si>
  <si>
    <t>1yCrmn-tYpcvWoFEs8tbN6bs5wbdtGORJ</t>
  </si>
  <si>
    <t>https://drive.google.com/file/d/1yCrmn-tYpcvWoFEs8tbN6bs5wbdtGORJ/view?usp=drivesdk</t>
  </si>
  <si>
    <t>Jiyan soleyman dahir -   FOOD SAFETY AND NUTRITION</t>
  </si>
  <si>
    <t>Document successfully created; Document successfully merged; PDF created; Emails Sent: [To: jeean.daher@uod.ac]; Manually run by hersh.hamadameen@soran.edu.iq; Timestamp: Feb 8 2022 11:06 AM</t>
  </si>
  <si>
    <t>1Z5FPibOEegOHpBA4m2Dag01N9XbTqXt1</t>
  </si>
  <si>
    <t>https://drive.google.com/file/d/1Z5FPibOEegOHpBA4m2Dag01N9XbTqXt1/view?usp=drivesdk</t>
  </si>
  <si>
    <t>karzan kareem kheder -   FOOD SAFETY AND NUTRITION</t>
  </si>
  <si>
    <t>Document successfully created; Document successfully merged; PDF created; Emails Sent: [To: karzan.khdir@soran.edu.iq]; Manually run by hersh.hamadameen@soran.edu.iq; Timestamp: Feb 8 2022 11:06 AM</t>
  </si>
  <si>
    <t>Khlood noori saeed</t>
  </si>
  <si>
    <t>1I8dY72BHRi3QfDuWEZ9fnVmpj6CcUGou</t>
  </si>
  <si>
    <t>https://drive.google.com/file/d/1I8dY72BHRi3QfDuWEZ9fnVmpj6CcUGou/view?usp=drivesdk</t>
  </si>
  <si>
    <t>Khlood noori saeed -   FOOD SAFETY AND NUTRITION</t>
  </si>
  <si>
    <t>Document successfully created; Document successfully merged; PDF created; Emails Sent: [To: khlood.saeed@soran.edu.iq]; Manually run by hersh.hamadameen@soran.edu.iq; Timestamp: Feb 8 2022 11:06 AM</t>
  </si>
  <si>
    <t>kovan Rizgar</t>
  </si>
  <si>
    <t>1GiFFfD5QILbMwhb2-F7c_e6NOJm7hUDq</t>
  </si>
  <si>
    <t>https://drive.google.com/file/d/1GiFFfD5QILbMwhb2-F7c_e6NOJm7hUDq/view?usp=drivesdk</t>
  </si>
  <si>
    <t>kovan Rizgar -   FOOD SAFETY AND NUTRITION</t>
  </si>
  <si>
    <t>Document successfully created; Document successfully merged; PDF created; Emails Sent: [To: kovan.mustafa@soran.edu.iq]; Manually run by hersh.hamadameen@soran.edu.iq; Timestamp: Feb 8 2022 11:06 AM</t>
  </si>
  <si>
    <t>Lava Hikmat Nashat</t>
  </si>
  <si>
    <t>Dohuk University</t>
  </si>
  <si>
    <t>Lava.nashat@uod.ac</t>
  </si>
  <si>
    <t>16jG2DT8n6_gZcWwjVeoSP2nuUkQbVoP5</t>
  </si>
  <si>
    <t>https://drive.google.com/file/d/16jG2DT8n6_gZcWwjVeoSP2nuUkQbVoP5/view?usp=drivesdk</t>
  </si>
  <si>
    <t>Lava Hikmat Nashat -   FOOD SAFETY AND NUTRITION</t>
  </si>
  <si>
    <t>Document successfully created; Document successfully merged; PDF created; Emails Sent: [To: Lava.nashat@uod.ac]; Manually run by hersh.hamadameen@soran.edu.iq; Timestamp: Feb 8 2022 11:07 AM</t>
  </si>
  <si>
    <t>Lina Farhad Hussein</t>
  </si>
  <si>
    <t>lina.hussein@uod.ac</t>
  </si>
  <si>
    <t>1hV8fNrLGGHExE9SReGXSOqANiHhjpZ1u</t>
  </si>
  <si>
    <t>https://drive.google.com/file/d/1hV8fNrLGGHExE9SReGXSOqANiHhjpZ1u/view?usp=drivesdk</t>
  </si>
  <si>
    <t>Lina Farhad Hussein -   FOOD SAFETY AND NUTRITION</t>
  </si>
  <si>
    <t>Document successfully created; Document successfully merged; PDF created; Emails Sent: [To: lina.hussein@uod.ac]; Manually run by hersh.hamadameen@soran.edu.iq; Timestamp: Feb 8 2022 11:07 AM</t>
  </si>
  <si>
    <t>Mahdi Ali Abdullah</t>
  </si>
  <si>
    <t>Veterinary Medicine</t>
  </si>
  <si>
    <t>Pathology&amp;microbiollogy</t>
  </si>
  <si>
    <t>mahdi.ali@uod.ac</t>
  </si>
  <si>
    <t>1dnLScrdyxgzyIvMTlK0nGs8koJpakx9z</t>
  </si>
  <si>
    <t>https://drive.google.com/file/d/1dnLScrdyxgzyIvMTlK0nGs8koJpakx9z/view?usp=drivesdk</t>
  </si>
  <si>
    <t>Mahdi Ali Abdullah -   FOOD SAFETY AND NUTRITION</t>
  </si>
  <si>
    <t>Document successfully created; Document successfully merged; PDF created; Emails Sent: [To: mahdi.ali@uod.ac]; Manually run by hersh.hamadameen@soran.edu.iq; Timestamp: Feb 8 2022 11:07 AM</t>
  </si>
  <si>
    <t>Vet. med</t>
  </si>
  <si>
    <t>Pathology</t>
  </si>
  <si>
    <t>1p0RHuCTVnhHfBTuvnhtQj_Hl3L1gyyWw</t>
  </si>
  <si>
    <t>https://drive.google.com/file/d/1p0RHuCTVnhHfBTuvnhtQj_Hl3L1gyyWw/view?usp=drivesdk</t>
  </si>
  <si>
    <t>Manal Adil Murad</t>
  </si>
  <si>
    <t>manaladil2014@yahoo.com</t>
  </si>
  <si>
    <t>1b7ateI0NHYhw0lGx4mYSRUmsipsYDo_N</t>
  </si>
  <si>
    <t>https://drive.google.com/file/d/1b7ateI0NHYhw0lGx4mYSRUmsipsYDo_N/view?usp=drivesdk</t>
  </si>
  <si>
    <t>Manal Adil Murad -   FOOD SAFETY AND NUTRITION</t>
  </si>
  <si>
    <t>Document successfully created; Document successfully merged; PDF created; Emails Sent: [To: manaladil2014@yahoo.com]; Manually run by hersh.hamadameen@soran.edu.iq; Timestamp: Feb 8 2022 11:07 AM</t>
  </si>
  <si>
    <t>1gymieBhE3CioLno4tlLVn3gmAHfGi4xe</t>
  </si>
  <si>
    <t>https://drive.google.com/file/d/1gymieBhE3CioLno4tlLVn3gmAHfGi4xe/view?usp=drivesdk</t>
  </si>
  <si>
    <t>Matin Sedighi -   FOOD SAFETY AND NUTRITION</t>
  </si>
  <si>
    <t>Document successfully created; Document successfully merged; PDF created; Emails Sent: [To: matin.sedighi@soran.edu.iq]; Manually run by hersh.hamadameen@soran.edu.iq; Timestamp: Feb 8 2022 11:08 AM</t>
  </si>
  <si>
    <t>meeran muhammd salih</t>
  </si>
  <si>
    <t>1dVVKarr11OQjUSgFQcOW3vnoscTjOfuJ</t>
  </si>
  <si>
    <t>https://drive.google.com/file/d/1dVVKarr11OQjUSgFQcOW3vnoscTjOfuJ/view?usp=drivesdk</t>
  </si>
  <si>
    <t>meeran muhammd salih -   FOOD SAFETY AND NUTRITION</t>
  </si>
  <si>
    <t>Document successfully created; Document successfully merged; PDF created; Emails Sent: [To: meeran.salih@kue.soran.edu.iq]; Manually run by hersh.hamadameen@soran.edu.iq; Timestamp: Feb 8 2022 11:08 AM</t>
  </si>
  <si>
    <t>Meqdad Saleh Ahmed</t>
  </si>
  <si>
    <t>PhD student</t>
  </si>
  <si>
    <t>College of veterinary medicine</t>
  </si>
  <si>
    <t>Microbiology and pathology</t>
  </si>
  <si>
    <t>meqdad82@uod.ac</t>
  </si>
  <si>
    <t>1LQ0JFbNb2xYlVld-SvP-Ds8XDhxC441_</t>
  </si>
  <si>
    <t>https://drive.google.com/file/d/1LQ0JFbNb2xYlVld-SvP-Ds8XDhxC441_/view?usp=drivesdk</t>
  </si>
  <si>
    <t>Meqdad Saleh Ahmed -   FOOD SAFETY AND NUTRITION</t>
  </si>
  <si>
    <t>Document successfully created; Document successfully merged; PDF created; Emails Sent: [To: meqdad82@uod.ac]; Manually run by hersh.hamadameen@soran.edu.iq; Timestamp: Feb 8 2022 11:08 AM</t>
  </si>
  <si>
    <t>1m3nDbVeTHwSlo1PXg7Ab4Yqww2Ajiw8o</t>
  </si>
  <si>
    <t>https://drive.google.com/file/d/1m3nDbVeTHwSlo1PXg7Ab4Yqww2Ajiw8o/view?usp=drivesdk</t>
  </si>
  <si>
    <t>Mevan Ibrahim Baper -   FOOD SAFETY AND NUTRITION</t>
  </si>
  <si>
    <t>Document successfully created; Document successfully merged; PDF created; Emails Sent: [To: mevan.ibrahim@dpu.edu.krd]; Manually run by hersh.hamadameen@soran.edu.iq; Timestamp: Feb 8 2022 11:08 AM</t>
  </si>
  <si>
    <t>1XH6RI4__-R_RbAQNxafvwYD_TVHx_5Kc</t>
  </si>
  <si>
    <t>https://drive.google.com/file/d/1XH6RI4__-R_RbAQNxafvwYD_TVHx_5Kc/view?usp=drivesdk</t>
  </si>
  <si>
    <t>Mikaeel Biro Munaf -   FOOD SAFETY AND NUTRITION</t>
  </si>
  <si>
    <t>Document successfully created; Document successfully merged; PDF created; Emails Sent: [To: mikaeel.munaf@soran.edu.iq]; Manually run by hersh.hamadameen@soran.edu.iq; Timestamp: Feb 8 2022 11:08 AM</t>
  </si>
  <si>
    <t>158N5dOzr3gqpArhhv-yQqdvXqDgyYqMX</t>
  </si>
  <si>
    <t>https://drive.google.com/file/d/158N5dOzr3gqpArhhv-yQqdvXqDgyYqMX/view?usp=drivesdk</t>
  </si>
  <si>
    <t>Mohammad Saadatian -   FOOD SAFETY AND NUTRITION</t>
  </si>
  <si>
    <t>Document successfully created; Document successfully merged; PDF created; Emails Sent: [To: mohammad.saadatian@soran.edu.iq]; Manually run by hersh.hamadameen@soran.edu.iq; Timestamp: Feb 8 2022 11:08 AM</t>
  </si>
  <si>
    <t>Mona Shaban Najeb</t>
  </si>
  <si>
    <t>دهوك</t>
  </si>
  <si>
    <t>زمانان</t>
  </si>
  <si>
    <t>زمانئ كوردي</t>
  </si>
  <si>
    <t>mona.najeb@uod.ac</t>
  </si>
  <si>
    <t>1ViIe9y6v1-CXmKmrsR96qdmWBM6lXLSc</t>
  </si>
  <si>
    <t>https://drive.google.com/file/d/1ViIe9y6v1-CXmKmrsR96qdmWBM6lXLSc/view?usp=drivesdk</t>
  </si>
  <si>
    <t>Mona Shaban Najeb -   FOOD SAFETY AND NUTRITION</t>
  </si>
  <si>
    <t>Document successfully created; Document successfully merged; PDF created; Emails Sent: [To: mona.najeb@uod.ac]; Manually run by hersh.hamadameen@soran.edu.iq; Timestamp: Feb 8 2022 11:08 AM</t>
  </si>
  <si>
    <t>1eOMtQS4IsmvnTehbVl53ivR1Z1OQRvwu</t>
  </si>
  <si>
    <t>https://drive.google.com/file/d/1eOMtQS4IsmvnTehbVl53ivR1Z1OQRvwu/view?usp=drivesdk</t>
  </si>
  <si>
    <t>MUMTAZ AHMED AMEEN -   FOOD SAFETY AND NUTRITION</t>
  </si>
  <si>
    <t>Document successfully created; Document successfully merged; PDF created; Emails Sent: [To: mumtaz.ameen@soran.edu.iq]; Manually run by hersh.hamadameen@soran.edu.iq; Timestamp: Feb 8 2022 11:08 AM</t>
  </si>
  <si>
    <t>137kuFT6q_wV-RFoKiO3bbEWYRFKSZoCU</t>
  </si>
  <si>
    <t>https://drive.google.com/file/d/137kuFT6q_wV-RFoKiO3bbEWYRFKSZoCU/view?usp=drivesdk</t>
  </si>
  <si>
    <t>Muna salah al-deen yousif -   FOOD SAFETY AND NUTRITION</t>
  </si>
  <si>
    <t>Document successfully created; Document successfully merged; PDF created; Emails Sent: [To: muna.al-deen@soran.edu.iq]; Manually run by hersh.hamadameen@soran.edu.iq; Timestamp: Feb 8 2022 11:09 AM</t>
  </si>
  <si>
    <t>MZHDA SEDEEQ HAMAD AMEEN</t>
  </si>
  <si>
    <t>1WXi7EYjeafhxi3341wu-eKsQ4wFKpzZ_</t>
  </si>
  <si>
    <t>https://drive.google.com/file/d/1WXi7EYjeafhxi3341wu-eKsQ4wFKpzZ_/view?usp=drivesdk</t>
  </si>
  <si>
    <t>MZHDA SEDEEQ HAMAD AMEEN -   FOOD SAFETY AND NUTRITION</t>
  </si>
  <si>
    <t>Document successfully created; Document successfully merged; PDF created; Emails Sent: [To: mzhda.hamadamin@soran.edu.iq]; Manually run by hersh.hamadameen@soran.edu.iq; Timestamp: Feb 8 2022 11:09 AM</t>
  </si>
  <si>
    <t>Narin.Mohammedamin.Nanakali</t>
  </si>
  <si>
    <t>1Lkd1u6EjwKv2v2FKALPhwcuOzscpGr2L</t>
  </si>
  <si>
    <t>https://drive.google.com/file/d/1Lkd1u6EjwKv2v2FKALPhwcuOzscpGr2L/view?usp=drivesdk</t>
  </si>
  <si>
    <t>Narin.Mohammedamin.Nanakali -   FOOD SAFETY AND NUTRITION</t>
  </si>
  <si>
    <t>Document successfully created; Document successfully merged; PDF created; Emails Sent: [To: narin.wally@su.edu.krd]; Manually run by hersh.hamadameen@soran.edu.iq; Timestamp: Feb 8 2022 11:09 AM</t>
  </si>
  <si>
    <t>narmeen abdulsamad ismaiel</t>
  </si>
  <si>
    <t>narmin.ismaiel@soran.edu.iq</t>
  </si>
  <si>
    <t>1SLDCKR0PMx7luftktP4dQd7dIbeW8j6t</t>
  </si>
  <si>
    <t>https://drive.google.com/file/d/1SLDCKR0PMx7luftktP4dQd7dIbeW8j6t/view?usp=drivesdk</t>
  </si>
  <si>
    <t>narmeen abdulsamad ismaiel -   FOOD SAFETY AND NUTRITION</t>
  </si>
  <si>
    <t>Document successfully created; Document successfully merged; PDF created; Emails Sent: [To: narmin.ismaiel@soran.edu.iq]; Manually run by hersh.hamadameen@soran.edu.iq; Timestamp: Feb 8 2022 11:09 AM</t>
  </si>
  <si>
    <t>14b9P_JLi5MTt2y5uI-0F-0vhK03iaaST</t>
  </si>
  <si>
    <t>https://drive.google.com/file/d/14b9P_JLi5MTt2y5uI-0F-0vhK03iaaST/view?usp=drivesdk</t>
  </si>
  <si>
    <t>Nawzar Muhammad Haji -   FOOD SAFETY AND NUTRITION</t>
  </si>
  <si>
    <t>Document successfully created; Document successfully merged; PDF created; Emails Sent: [To: nawzar.haji@ena.soran.edu.iq]; Manually run by hersh.hamadameen@soran.edu.iq; Timestamp: Feb 8 2022 11:09 AM</t>
  </si>
  <si>
    <t>1yZh7JP1lRpyQgmXjnJwLfmbeEV-wOg9l</t>
  </si>
  <si>
    <t>https://drive.google.com/file/d/1yZh7JP1lRpyQgmXjnJwLfmbeEV-wOg9l/view?usp=drivesdk</t>
  </si>
  <si>
    <t>Nazeera Abdullah Jalilbeg -   FOOD SAFETY AND NUTRITION</t>
  </si>
  <si>
    <t>Document successfully created; Document successfully merged; PDF created; Emails Sent: [To: nazeera.jalil@soran.edu.iq]; Manually run by hersh.hamadameen@soran.edu.iq; Timestamp: Feb 8 2022 11:09 AM</t>
  </si>
  <si>
    <t>Osama Ismail Haji Zebari</t>
  </si>
  <si>
    <t>osama.haji@gsci.soran.edu.iq</t>
  </si>
  <si>
    <t>11BBN8pk1IyscSseWkEnr5PXQqOLP0fDB</t>
  </si>
  <si>
    <t>https://drive.google.com/file/d/11BBN8pk1IyscSseWkEnr5PXQqOLP0fDB/view?usp=drivesdk</t>
  </si>
  <si>
    <t>Osama Ismail Haji Zebari -   FOOD SAFETY AND NUTRITION</t>
  </si>
  <si>
    <t>Document successfully created; Document successfully merged; PDF created; Emails Sent: [To: osama.haji@gsci.soran.edu.iq]; Manually run by hersh.hamadameen@soran.edu.iq; Timestamp: Feb 8 2022 11:09 AM</t>
  </si>
  <si>
    <t>Rebwar KHDIR shekha</t>
  </si>
  <si>
    <t>1G4irW4AVl-v3dYAkUdIPlBWeCOJTKE5B</t>
  </si>
  <si>
    <t>https://drive.google.com/file/d/1G4irW4AVl-v3dYAkUdIPlBWeCOJTKE5B/view?usp=drivesdk</t>
  </si>
  <si>
    <t>Rebwar KHDIR shekha -   FOOD SAFETY AND NUTRITION</t>
  </si>
  <si>
    <t>Document successfully created; Document successfully merged; PDF created; Emails Sent: [To: rebwar.shekha@su.edu.krd]; Manually run by hersh.hamadameen@soran.edu.iq; Timestamp: Feb 8 2022 11:09 AM</t>
  </si>
  <si>
    <t>1DWN6z8c5_EjeLXyJNA27vD8q3UhiGVpt</t>
  </si>
  <si>
    <t>https://drive.google.com/file/d/1DWN6z8c5_EjeLXyJNA27vD8q3UhiGVpt/view?usp=drivesdk</t>
  </si>
  <si>
    <t>Rizgar Hassan Mohammad -   FOOD SAFETY AND NUTRITION</t>
  </si>
  <si>
    <t>Document successfully created; Document successfully merged; PDF created; Emails Sent: [To: rizgar.mohammad@soran.edu.iq]; Manually run by hersh.hamadameen@soran.edu.iq; Timestamp: Feb 8 2022 11:10 AM</t>
  </si>
  <si>
    <t>Rizgar Khalid Nabi</t>
  </si>
  <si>
    <t>Veterinary</t>
  </si>
  <si>
    <t>rizgar.nabi@uod.ac</t>
  </si>
  <si>
    <t>1eDkJaDebPMh767rZbQRn0FbRErPZGaxA</t>
  </si>
  <si>
    <t>https://drive.google.com/file/d/1eDkJaDebPMh767rZbQRn0FbRErPZGaxA/view?usp=drivesdk</t>
  </si>
  <si>
    <t>Rizgar Khalid Nabi -   FOOD SAFETY AND NUTRITION</t>
  </si>
  <si>
    <t>Document successfully created; Document successfully merged; PDF created; Emails Sent: [To: rizgar.nabi@uod.ac]; Manually run by hersh.hamadameen@soran.edu.iq; Timestamp: Feb 8 2022 11:10 AM</t>
  </si>
  <si>
    <t>13Nmv18PpxOTTYT2stMdUmcIy8RP3PH16</t>
  </si>
  <si>
    <t>https://drive.google.com/file/d/13Nmv18PpxOTTYT2stMdUmcIy8RP3PH16/view?usp=drivesdk</t>
  </si>
  <si>
    <t>saadaldeen muhammad nuri saed -   FOOD SAFETY AND NUTRITION</t>
  </si>
  <si>
    <t>Document successfully created; Document successfully merged; PDF created; Emails Sent: [To: saadaldeen.nuri@soran.edu.iq]; Manually run by hersh.hamadameen@soran.edu.iq; Timestamp: Feb 8 2022 11:10 AM</t>
  </si>
  <si>
    <t>College of Agriculture</t>
  </si>
  <si>
    <t>Animal Resources</t>
  </si>
  <si>
    <t>1RovAti_iZ0eY8PdOmPUHg-VYfboPCuPi</t>
  </si>
  <si>
    <t>https://drive.google.com/file/d/1RovAti_iZ0eY8PdOmPUHg-VYfboPCuPi/view?usp=drivesdk</t>
  </si>
  <si>
    <t>Salih Mustafa Salih -   FOOD SAFETY AND NUTRITION</t>
  </si>
  <si>
    <t>Document successfully created; Document successfully merged; PDF created; Emails Sent: [To: salih.zebar@gmail.com]; Manually run by hersh.hamadameen@soran.edu.iq; Timestamp: Feb 8 2022 11:10 AM</t>
  </si>
  <si>
    <t>1nZROSxvp8PtuSHOEm15qN-jQ-8wQmi1d</t>
  </si>
  <si>
    <t>https://drive.google.com/file/d/1nZROSxvp8PtuSHOEm15qN-jQ-8wQmi1d/view?usp=drivesdk</t>
  </si>
  <si>
    <t>SAMIAA JAMIL ABDULWAHID -   FOOD SAFETY AND NUTRITION</t>
  </si>
  <si>
    <t>Document successfully created; Document successfully merged; PDF created; Emails Sent: [To: samiaa.abdulwahid@soran.edu.iq]; Manually run by hersh.hamadameen@soran.edu.iq; Timestamp: Feb 8 2022 11:10 AM</t>
  </si>
  <si>
    <t>1CpNFm-v_YebWAylFllAM5i4LvqvSDiBU</t>
  </si>
  <si>
    <t>https://drive.google.com/file/d/1CpNFm-v_YebWAylFllAM5i4LvqvSDiBU/view?usp=drivesdk</t>
  </si>
  <si>
    <t>Sarbast Hussein Mikaeel -   FOOD SAFETY AND NUTRITION</t>
  </si>
  <si>
    <t>Document successfully created; Document successfully merged; PDF created; Emails Sent: [To: sarbast.mikael@soran.edu.iq]; Manually run by hersh.hamadameen@soran.edu.iq; Timestamp: Feb 8 2022 11:10 AM</t>
  </si>
  <si>
    <t>1Oox8FzZaBhe6S_8491zikOnDn5seRA69</t>
  </si>
  <si>
    <t>https://drive.google.com/file/d/1Oox8FzZaBhe6S_8491zikOnDn5seRA69/view?usp=drivesdk</t>
  </si>
  <si>
    <t>Sarwar Nawzad Jafar</t>
  </si>
  <si>
    <t>1QjQw_mZwvajaCJL7WHxk3fADyrc-l_Hy</t>
  </si>
  <si>
    <t>https://drive.google.com/file/d/1QjQw_mZwvajaCJL7WHxk3fADyrc-l_Hy/view?usp=drivesdk</t>
  </si>
  <si>
    <t>Sarwar Nawzad Jafar -   FOOD SAFETY AND NUTRITION</t>
  </si>
  <si>
    <t>Document successfully created; Document successfully merged; PDF created; Emails Sent: [To: sarwar.jaaffar@su.edu.krd]; Manually run by hersh.hamadameen@soran.edu.iq; Timestamp: Feb 8 2022 11:10 AM</t>
  </si>
  <si>
    <t>Sevan Omer Majed</t>
  </si>
  <si>
    <t>sevan.majed@su.edu.krd</t>
  </si>
  <si>
    <t>1nSgTK57UJejsXHzxmQTkCfHeiO5KJlN3</t>
  </si>
  <si>
    <t>https://drive.google.com/file/d/1nSgTK57UJejsXHzxmQTkCfHeiO5KJlN3/view?usp=drivesdk</t>
  </si>
  <si>
    <t>Sevan Omer Majed -   FOOD SAFETY AND NUTRITION</t>
  </si>
  <si>
    <t>Document successfully created; Document successfully merged; PDF created; Emails Sent: [To: sevan.majed@su.edu.krd]; Manually run by hersh.hamadameen@soran.edu.iq; Timestamp: Feb 8 2022 11:11 AM</t>
  </si>
  <si>
    <t>1VaapML4mBnVlGqIssrLvvt9f_W3I9XnM</t>
  </si>
  <si>
    <t>https://drive.google.com/file/d/1VaapML4mBnVlGqIssrLvvt9f_W3I9XnM/view?usp=drivesdk</t>
  </si>
  <si>
    <t>shahab mohammadsaleh -   FOOD SAFETY AND NUTRITION</t>
  </si>
  <si>
    <t>Document successfully created; Document successfully merged; PDF created; Emails Sent: [To: shahab.saleh@soran.edu.iq]; Manually run by hersh.hamadameen@soran.edu.iq; Timestamp: Feb 8 2022 11:11 AM</t>
  </si>
  <si>
    <t>Shayma Adil Murad</t>
  </si>
  <si>
    <t>shaymaadil@uod.ac</t>
  </si>
  <si>
    <t>10GgRQAFiAboblZHsRUnIZgedyw89nGHD</t>
  </si>
  <si>
    <t>https://drive.google.com/file/d/10GgRQAFiAboblZHsRUnIZgedyw89nGHD/view?usp=drivesdk</t>
  </si>
  <si>
    <t>Shayma Adil Murad -   FOOD SAFETY AND NUTRITION</t>
  </si>
  <si>
    <t>Document successfully created; Document successfully merged; PDF created; Emails Sent: [To: shaymaadil@uod.ac]; Manually run by hersh.hamadameen@soran.edu.iq; Timestamp: Feb 8 2022 11:11 AM</t>
  </si>
  <si>
    <t>1jxj5TL-QY41JCGVfBk889GvtWwFScdhK</t>
  </si>
  <si>
    <t>https://drive.google.com/file/d/1jxj5TL-QY41JCGVfBk889GvtWwFScdhK/view?usp=drivesdk</t>
  </si>
  <si>
    <t>Srwa Hussein Mustafa -   FOOD SAFETY AND NUTRITION</t>
  </si>
  <si>
    <t>Document successfully created; Document successfully merged; PDF created; Emails Sent: [To: srwa.mustafa@soran.edu.iq]; Manually run by hersh.hamadameen@soran.edu.iq; Timestamp: Feb 8 2022 11:11 AM</t>
  </si>
  <si>
    <t>Star Shekh Hasan</t>
  </si>
  <si>
    <t>History</t>
  </si>
  <si>
    <t>star.hasan@soran.edu.iq</t>
  </si>
  <si>
    <t>11SRPq5DP_BI9wpVDYFSyYFgl-CBW3r3P</t>
  </si>
  <si>
    <t>https://drive.google.com/file/d/11SRPq5DP_BI9wpVDYFSyYFgl-CBW3r3P/view?usp=drivesdk</t>
  </si>
  <si>
    <t>Star Shekh Hasan -   FOOD SAFETY AND NUTRITION</t>
  </si>
  <si>
    <t>Document successfully created; Document successfully merged; PDF created; Emails Sent: [To: star.hasan@soran.edu.iq]; Manually run by hersh.hamadameen@soran.edu.iq; Timestamp: Feb 8 2022 11:11 AM</t>
  </si>
  <si>
    <t>1IcdmVLB9xGurTSrWSsejjXUXi7rVZFa7</t>
  </si>
  <si>
    <t>https://drive.google.com/file/d/1IcdmVLB9xGurTSrWSsejjXUXi7rVZFa7/view?usp=drivesdk</t>
  </si>
  <si>
    <t>Taher Sheikh Mohammed -   FOOD SAFETY AND NUTRITION</t>
  </si>
  <si>
    <t>Document successfully created; Document successfully merged; PDF created; Emails Sent: [To: taher.mohammad@soran.edu.iq]; Manually run by hersh.hamadameen@soran.edu.iq; Timestamp: Feb 8 2022 11:11 AM</t>
  </si>
  <si>
    <t>Yousif Ali Abdulrahman</t>
  </si>
  <si>
    <t>1CO1oghI1iw2Qw-IxhAJr_p5ApJCICzuz</t>
  </si>
  <si>
    <t>https://drive.google.com/file/d/1CO1oghI1iw2Qw-IxhAJr_p5ApJCICzuz/view?usp=drivesdk</t>
  </si>
  <si>
    <t>Yousif Ali Abdulrahman -   FOOD SAFETY AND NUTRITION</t>
  </si>
  <si>
    <t>Document successfully created; Document successfully merged; PDF created; Emails Sent: [To: yousif.abdulrahman@uod.ac]; Manually run by hersh.hamadameen@soran.edu.iq; Timestamp: Feb 8 2022 11:12 AM</t>
  </si>
  <si>
    <t>Zainab Taha Mohammed</t>
  </si>
  <si>
    <t>zainab.mohammed@uod.ac</t>
  </si>
  <si>
    <t>1PsSYfisGsJbNMiJhuJZye36FKL4D7IeC</t>
  </si>
  <si>
    <t>https://drive.google.com/file/d/1PsSYfisGsJbNMiJhuJZye36FKL4D7IeC/view?usp=drivesdk</t>
  </si>
  <si>
    <t>Zainab Taha Mohammed -   FOOD SAFETY AND NUTRITION</t>
  </si>
  <si>
    <t>Document successfully created; Document successfully merged; PDF created; Emails Sent: [To: zainab.mohammed@uod.ac]; Manually run by hersh.hamadameen@soran.edu.iq; Timestamp: Feb 8 2022 11:12 AM</t>
  </si>
  <si>
    <t>1KL71svn3IQ-FBv6u0qZJ0cbcOmBvQToI</t>
  </si>
  <si>
    <t>https://drive.google.com/file/d/1KL71svn3IQ-FBv6u0qZJ0cbcOmBvQToI/view?usp=drivesdk</t>
  </si>
  <si>
    <t>Zhian Zero Shoro -   FOOD SAFETY AND NUTRITION</t>
  </si>
  <si>
    <t>Document successfully created; Document successfully merged; PDF created; Emails Sent: [To: Zhyan.shoro@soran.edu.iq]; Manually run by hersh.hamadameen@soran.edu.iq; Timestamp: Feb 8 2022 11:12 AM</t>
  </si>
  <si>
    <t>1myfg7xO5WTzLOC-fw_CVzeNDEXd72ffI</t>
  </si>
  <si>
    <t>https://drive.google.com/file/d/1myfg7xO5WTzLOC-fw_CVzeNDEXd72ffI/view?usp=drivesdk</t>
  </si>
  <si>
    <t>Zina Adil Ismail Chaqmaqchee -   FOOD SAFETY AND NUTRITION</t>
  </si>
  <si>
    <t>Document successfully created; Document successfully merged; PDF created; Emails Sent: [To: zina.ismail@soran.edu.iq]; Manually run by hersh.hamadameen@soran.edu.iq; Timestamp: Feb 8 2022 11:12 AM</t>
  </si>
  <si>
    <t>14DWJTK30TctMcavjpiRRpSmN-9qyVxIW</t>
  </si>
  <si>
    <t>https://drive.google.com/file/d/14DWJTK30TctMcavjpiRRpSmN-9qyVxIW/view?usp=drivesdk</t>
  </si>
  <si>
    <t>HERSH YOUSIF HAMADAMEEN -   FOOD SAFETY AND NUTRITION</t>
  </si>
  <si>
    <t>Document successfully created; Document successfully merged; PDF created; Emails Sent: [To: hersh.hamadameen@soran.edu.iq]; Manually run by hersh.hamadameen@soran.edu.iq; Timestamp: Feb 8 2022 11:19 AM</t>
  </si>
  <si>
    <t>FALIH JAAZ SHLSH</t>
  </si>
  <si>
    <t>1TykMAot5_F8JPepjDLVfeQrCgQ89RAZ3</t>
  </si>
  <si>
    <t>https://drive.google.com/file/d/1TykMAot5_F8JPepjDLVfeQrCgQ89RAZ3/view?usp=drivesdk</t>
  </si>
  <si>
    <t>FALIH JAAZ SHLSH -   FOOD SAFETY AND NUTRITION</t>
  </si>
  <si>
    <t>Document successfully created; Document successfully merged; PDF created; Emails Sent: [To: falih.shlsh@soran.edu.iq]; Manually run by hersh.hamadameen@soran.edu.iq; Timestamp: Feb 8 2022 11:19 AM</t>
  </si>
  <si>
    <t>“the relationship between overpopulation and food security”</t>
  </si>
  <si>
    <t>1vqnQf-4tffD6HBIxog7VbAWwGGkZFaiq</t>
  </si>
  <si>
    <t>https://drive.google.com/file/d/1vqnQf-4tffD6HBIxog7VbAWwGGkZFaiq/view?usp=drivesdk</t>
  </si>
  <si>
    <t>SAMIAA JAMIL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</si>
  <si>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1:44 PM</t>
  </si>
  <si>
    <t>jeger ali oagaz</t>
  </si>
  <si>
    <t>Master</t>
  </si>
  <si>
    <t>jegar.oagaz@soran.edu.iq</t>
  </si>
  <si>
    <t>1XVBfkBvornksOOXppdxAQU-gNVgg8b34</t>
  </si>
  <si>
    <t>https://drive.google.com/file/d/1XVBfkBvornksOOXppdxAQU-gNVgg8b34/view?usp=drivesdk</t>
  </si>
  <si>
    <t>jeger ali oagaz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</si>
  <si>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1:45 PM</t>
  </si>
  <si>
    <t xml:space="preserve">Education/ physical education </t>
  </si>
  <si>
    <t>1sC4jmOv6_J7_HWr449Cem3mlpUypSZs3</t>
  </si>
  <si>
    <t>https://drive.google.com/file/d/1sC4jmOv6_J7_HWr449Cem3mlpUypSZs3/view?usp=drivesdk</t>
  </si>
  <si>
    <t>Shamal Salahaddin ahmed - “the relationship between overpopulation and food security”</t>
  </si>
  <si>
    <t>nasih othman hamadamin</t>
  </si>
  <si>
    <t>nasih.hamadamin@soran.edu.iq</t>
  </si>
  <si>
    <t>1rA9BwdeGPXyuhwQzZlx9zJ6avgm1zidA</t>
  </si>
  <si>
    <t>https://drive.google.com/file/d/1rA9BwdeGPXyuhwQzZlx9zJ6avgm1zidA/view?usp=drivesdk</t>
  </si>
  <si>
    <t>nasih othman hamadamin - “the relationship between overpopulation and food security”</t>
  </si>
  <si>
    <t>1rrZSfMetBE8B0f__5fc7gFqiKz6K8wFN</t>
  </si>
  <si>
    <t>https://drive.google.com/file/d/1rrZSfMetBE8B0f__5fc7gFqiKz6K8wFN/view?usp=drivesdk</t>
  </si>
  <si>
    <t>AMJAD AHMED JUMAAH - “the relationship between overpopulation and food security”</t>
  </si>
  <si>
    <t>1t_IHKO_1VOoLOjrKPjqaJE5gwUtkm-4g</t>
  </si>
  <si>
    <t>https://drive.google.com/file/d/1t_IHKO_1VOoLOjrKPjqaJE5gwUtkm-4g/view?usp=drivesdk</t>
  </si>
  <si>
    <t>Basan Tanj Yaba - “the relationship between overpopulation and food security”</t>
  </si>
  <si>
    <t>kurdo bapir chatoo</t>
  </si>
  <si>
    <t>Master Student</t>
  </si>
  <si>
    <t>assistant biologist</t>
  </si>
  <si>
    <t>kurdo.chato@soran.edu.iq</t>
  </si>
  <si>
    <t>1wh9FNi5joxNBohil-cNBa-7PYsrtmzlq</t>
  </si>
  <si>
    <t>https://drive.google.com/file/d/1wh9FNi5joxNBohil-cNBa-7PYsrtmzlq/view?usp=drivesdk</t>
  </si>
  <si>
    <t>kurdo bapir chatoo - “the relationship between overpopulation and food security”</t>
  </si>
  <si>
    <t>Ali Hamad Osman</t>
  </si>
  <si>
    <t>ali.osman@soran.edu.iq</t>
  </si>
  <si>
    <t>18Nfrff9jTeVHvzJlKOaqQz--eifxu8dz</t>
  </si>
  <si>
    <t>https://drive.google.com/file/d/18Nfrff9jTeVHvzJlKOaqQz--eifxu8dz/view?usp=drivesdk</t>
  </si>
  <si>
    <t>Ali Hamad Osman - “the relationship between overpopulation and food security”</t>
  </si>
  <si>
    <t>Hendren Jalal abdullah</t>
  </si>
  <si>
    <t>hendren.abdullah@soran.edu.iq</t>
  </si>
  <si>
    <t>1mIXFPg2h7WQ6wOz6PdZ1jq98iLqO-6Ht</t>
  </si>
  <si>
    <t>https://drive.google.com/file/d/1mIXFPg2h7WQ6wOz6PdZ1jq98iLqO-6Ht/view?usp=drivesdk</t>
  </si>
  <si>
    <t>Hendren Jalal abdullah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</si>
  <si>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1:46 PM</t>
  </si>
  <si>
    <t>1jpv-1ywJQiu1duZJr5sQgilpId9wq7di</t>
  </si>
  <si>
    <t>https://drive.google.com/file/d/1jpv-1ywJQiu1duZJr5sQgilpId9wq7di/view?usp=drivesdk</t>
  </si>
  <si>
    <t>saadaldeen muhammad nuri saed - “the relationship between overpopulation and food security”</t>
  </si>
  <si>
    <t>Kurdish department</t>
  </si>
  <si>
    <t>18mY31-kZjgdf63k9ib2ZpxikE0sB05n8</t>
  </si>
  <si>
    <t>https://drive.google.com/file/d/18mY31-kZjgdf63k9ib2ZpxikE0sB05n8/view?usp=drivesdk</t>
  </si>
  <si>
    <t>muthafar mustafa ismahil - “the relationship between overpopulation and food security”</t>
  </si>
  <si>
    <t xml:space="preserve">Khlood noori saeed </t>
  </si>
  <si>
    <t>1bXQml-lYG_L4DXAdbcZyUVtUJ5IelfeX</t>
  </si>
  <si>
    <t>https://drive.google.com/file/d/1bXQml-lYG_L4DXAdbcZyUVtUJ5IelfeX/view?usp=drivesdk</t>
  </si>
  <si>
    <t>Khlood noori saeed  - “the relationship between overpopulation and food security”</t>
  </si>
  <si>
    <t>SRWA HUSSEIN Mustafa</t>
  </si>
  <si>
    <t>Srwa.mustafa@soran.edu.iq</t>
  </si>
  <si>
    <t>12R8Bx4Oqu7xOFZF3HTyX7yBZ32O0ZJSx</t>
  </si>
  <si>
    <t>https://drive.google.com/file/d/12R8Bx4Oqu7xOFZF3HTyX7yBZ32O0ZJSx/view?usp=drivesdk</t>
  </si>
  <si>
    <t>SRWA HUSSEIN Mustafa - “the relationship between overpopulation and food security”</t>
  </si>
  <si>
    <t>1YOctVoXCg41hHUs6Du7bKZ3jDawPRk23</t>
  </si>
  <si>
    <t>https://drive.google.com/file/d/1YOctVoXCg41hHUs6Du7bKZ3jDawPRk23/view?usp=drivesdk</t>
  </si>
  <si>
    <t>Muna salah al-deen yousif  - “the relationship between overpopulation and food security”</t>
  </si>
  <si>
    <t>balkes haje rasul</t>
  </si>
  <si>
    <t>1WF9l9bjmblj4cV9KQFFF8tKWiIvTK5dM</t>
  </si>
  <si>
    <t>https://drive.google.com/file/d/1WF9l9bjmblj4cV9KQFFF8tKWiIvTK5dM/view?usp=drivesdk</t>
  </si>
  <si>
    <t>balkes haje rasul - “the relationship between overpopulation and food security”</t>
  </si>
  <si>
    <t xml:space="preserve">General Sciences </t>
  </si>
  <si>
    <t>1luJ0dwEGaeyHJ-fVxQgKPhUUUFNmz4C5</t>
  </si>
  <si>
    <t>https://drive.google.com/file/d/1luJ0dwEGaeyHJ-fVxQgKPhUUUFNmz4C5/view?usp=drivesdk</t>
  </si>
  <si>
    <t>Mahmoud Ahmed Hassan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</si>
  <si>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1:47 PM</t>
  </si>
  <si>
    <t>1IJivHbQ32a-YeCliyF1RKvoCibco1OTz</t>
  </si>
  <si>
    <t>https://drive.google.com/file/d/1IJivHbQ32a-YeCliyF1RKvoCibco1OTz/view?usp=drivesdk</t>
  </si>
  <si>
    <t>Kovan Rizgar - “the relationship between overpopulation and food security”</t>
  </si>
  <si>
    <t>1YFigig8Aes9uSp6pFF9Ye9hWUAEwDxg5</t>
  </si>
  <si>
    <t>https://drive.google.com/file/d/1YFigig8Aes9uSp6pFF9Ye9hWUAEwDxg5/view?usp=drivesdk</t>
  </si>
  <si>
    <t>Karwan Ismael Othman - “the relationship between overpopulation and food security”</t>
  </si>
  <si>
    <t>Aza Fkree Jamal</t>
  </si>
  <si>
    <t>student</t>
  </si>
  <si>
    <t>soran univercity</t>
  </si>
  <si>
    <t>general science department</t>
  </si>
  <si>
    <t>afj069@gsci.soran.edu.iq</t>
  </si>
  <si>
    <t>1FRxLXZm_KqhDHhJFB_r9zjjP7nuXxwI8</t>
  </si>
  <si>
    <t>https://drive.google.com/file/d/1FRxLXZm_KqhDHhJFB_r9zjjP7nuXxwI8/view?usp=drivesdk</t>
  </si>
  <si>
    <t>Aza Fkree Jamal - “the relationship between overpopulation and food security”</t>
  </si>
  <si>
    <t>1osJMGqJpN9BOLoF7x3-2MyQlG00kuOAD</t>
  </si>
  <si>
    <t>https://drive.google.com/file/d/1osJMGqJpN9BOLoF7x3-2MyQlG00kuOAD/view?usp=drivesdk</t>
  </si>
  <si>
    <t>Matin Sedighi - “the relationship between overpopulation and food security”</t>
  </si>
  <si>
    <t>1W2xBj6ke2zRov2K977MVFpCllAeU9i8M</t>
  </si>
  <si>
    <t>https://drive.google.com/file/d/1W2xBj6ke2zRov2K977MVFpCllAeU9i8M/view?usp=drivesdk</t>
  </si>
  <si>
    <t>zmrood asos othman</t>
  </si>
  <si>
    <t>physics</t>
  </si>
  <si>
    <t>zmrood.othman@su.edu.krd</t>
  </si>
  <si>
    <t>1waZrS6ozhEAAU01sMLZKQlnm_nsljZ1k</t>
  </si>
  <si>
    <t>https://drive.google.com/file/d/1waZrS6ozhEAAU01sMLZKQlnm_nsljZ1k/view?usp=drivesdk</t>
  </si>
  <si>
    <t>zmrood asos othman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</si>
  <si>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1:48 PM</t>
  </si>
  <si>
    <t>1-7fnD_CHQcXWGJ9NjyfEnxtglV_QQHqw</t>
  </si>
  <si>
    <t>https://drive.google.com/file/d/1-7fnD_CHQcXWGJ9NjyfEnxtglV_QQHqw/view?usp=drivesdk</t>
  </si>
  <si>
    <t>Sevan Omer Majed - “the relationship between overpopulation and food security”</t>
  </si>
  <si>
    <t xml:space="preserve">Sherzad Ibrahim Mustafa </t>
  </si>
  <si>
    <t xml:space="preserve">Duhok </t>
  </si>
  <si>
    <t xml:space="preserve">Pathology and Microbiology </t>
  </si>
  <si>
    <t>sherzad.mustafa@uod.ac</t>
  </si>
  <si>
    <t>1uUuzyhHot5ceZOWQbkpY3yJ57W3wLv1j</t>
  </si>
  <si>
    <t>https://drive.google.com/file/d/1uUuzyhHot5ceZOWQbkpY3yJ57W3wLv1j/view?usp=drivesdk</t>
  </si>
  <si>
    <t>Sherzad Ibrahim Mustafa  - “the relationship between overpopulation and food security”</t>
  </si>
  <si>
    <t>Zida Muhammad Karim</t>
  </si>
  <si>
    <t xml:space="preserve">Salahaddin University-Erbil </t>
  </si>
  <si>
    <t xml:space="preserve">Food Technology </t>
  </si>
  <si>
    <t>zida.karim@su.edu.krd</t>
  </si>
  <si>
    <t>1Y83Q1WTkm57wHcu8x8axxjo7zAcC2R7n</t>
  </si>
  <si>
    <t>https://drive.google.com/file/d/1Y83Q1WTkm57wHcu8x8axxjo7zAcC2R7n/view?usp=drivesdk</t>
  </si>
  <si>
    <t>Zida Muhammad Karim - “the relationship between overpopulation and food security”</t>
  </si>
  <si>
    <t>Abdulhakim Othman Hamadamin</t>
  </si>
  <si>
    <t xml:space="preserve">Khabat technical Institute </t>
  </si>
  <si>
    <t>abdulhakim.hamadamin@epu.edu.iq</t>
  </si>
  <si>
    <t>1xGJCqqGl9E39LUXJhuihLsN_rQDHHidt</t>
  </si>
  <si>
    <t>https://drive.google.com/file/d/1xGJCqqGl9E39LUXJhuihLsN_rQDHHidt/view?usp=drivesdk</t>
  </si>
  <si>
    <t>Abdulhakim Othman Hamadamin - “the relationship between overpopulation and food security”</t>
  </si>
  <si>
    <t>1zzpFhnM6MbekRV7rSHBLaMu2ahXieX7k</t>
  </si>
  <si>
    <t>https://drive.google.com/file/d/1zzpFhnM6MbekRV7rSHBLaMu2ahXieX7k/view?usp=drivesdk</t>
  </si>
  <si>
    <t>Document successfully created; Document successfully merged; PDF created; !!Error Sending Emails: تم تفعيل الخدمة مرات كثيرة جدًا ليوم واحد: email.; Manually run by qa.edu.soran@gmail.com; Timestamp: May 5 2021 1:49 PM</t>
  </si>
  <si>
    <t>Hero Muhamad Sulaiman</t>
  </si>
  <si>
    <t>Computer Scince &amp; IT</t>
  </si>
  <si>
    <t>hero.sulaiman@su.edu.krd</t>
  </si>
  <si>
    <t>18gOyKkih2Yu6IjG_ijn-H_DRtOfTsW9W</t>
  </si>
  <si>
    <t>https://drive.google.com/file/d/18gOyKkih2Yu6IjG_ijn-H_DRtOfTsW9W/view?usp=drivesdk</t>
  </si>
  <si>
    <t>Hero Muhamad Sulaiman - “the relationship between overpopulation and food security”</t>
  </si>
  <si>
    <t>Gulistan Rebwar Safar</t>
  </si>
  <si>
    <t>Option 6</t>
  </si>
  <si>
    <t xml:space="preserve">General science department </t>
  </si>
  <si>
    <t>gra158@gsci.soran.edu.iq</t>
  </si>
  <si>
    <t>1iA78FVS8ARiIE0ZRVxFnoG0EpKKSHcLd</t>
  </si>
  <si>
    <t>https://drive.google.com/file/d/1iA78FVS8ARiIE0ZRVxFnoG0EpKKSHcLd/view?usp=drivesdk</t>
  </si>
  <si>
    <t>Gulistan Rebwar Safar - “the relationship between overpopulation and food security”</t>
  </si>
  <si>
    <t>1Wo4CRzw9JAdk_RQzwtnw-h9BRLlaQaGx</t>
  </si>
  <si>
    <t>https://drive.google.com/file/d/1Wo4CRzw9JAdk_RQzwtnw-h9BRLlaQaGx/view?usp=drivesdk</t>
  </si>
  <si>
    <t>Haval Abdullah KHudher</t>
  </si>
  <si>
    <t>1OLQr-_9rn8O6YE8kgK_3L_iJ3dWpIudu</t>
  </si>
  <si>
    <t>https://drive.google.com/file/d/1OLQr-_9rn8O6YE8kgK_3L_iJ3dWpIudu/view?usp=drivesdk</t>
  </si>
  <si>
    <t>Haval Abdullah KHudher - “the relationship between overpopulation and food security”</t>
  </si>
  <si>
    <t xml:space="preserve">Asma najat esmail </t>
  </si>
  <si>
    <t xml:space="preserve">faculty of education/soran university </t>
  </si>
  <si>
    <t xml:space="preserve">general science </t>
  </si>
  <si>
    <t>an0720@gsci.soran.uni.iq</t>
  </si>
  <si>
    <t>1hWk84Rp1XEyY02vj7aShNHYIMHILsWB2</t>
  </si>
  <si>
    <t>https://drive.google.com/file/d/1hWk84Rp1XEyY02vj7aShNHYIMHILsWB2/view?usp=drivesdk</t>
  </si>
  <si>
    <t>Asma najat esmail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</si>
  <si>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2:22 PM</t>
  </si>
  <si>
    <t>mohammad Saadatian</t>
  </si>
  <si>
    <t>1tS1575yst2tg0iKE1ZnWCckB5FdfK8F7</t>
  </si>
  <si>
    <t>https://drive.google.com/file/d/1tS1575yst2tg0iKE1ZnWCckB5FdfK8F7/view?usp=drivesdk</t>
  </si>
  <si>
    <t>mohammad Saadatian - “the relationship between overpopulation and food security”</t>
  </si>
  <si>
    <t xml:space="preserve">Computer Science &amp; IT </t>
  </si>
  <si>
    <t>hero.slaiman@su.edu.krd</t>
  </si>
  <si>
    <t>1iOmvrCbhaUFeIOkn0ARo-rks2Z6XLNjy</t>
  </si>
  <si>
    <t>https://drive.google.com/file/d/1iOmvrCbhaUFeIOkn0ARo-rks2Z6XLNjy/view?usp=drivesdk</t>
  </si>
  <si>
    <t>basiya kakawla Abdulrahim</t>
  </si>
  <si>
    <t>uinversity of garmian</t>
  </si>
  <si>
    <t>mathematical depart ment</t>
  </si>
  <si>
    <t>17-1Fk0pd0lKP7LM5F3F7b4__8P4UA-e-</t>
  </si>
  <si>
    <t>https://drive.google.com/file/d/17-1Fk0pd0lKP7LM5F3F7b4__8P4UA-e-/view?usp=drivesdk</t>
  </si>
  <si>
    <t>basiya kakawla Abdulrahim - “the relationship between overpopulation and food security”</t>
  </si>
  <si>
    <t>Midea Azeez Othman</t>
  </si>
  <si>
    <t>Medwifery</t>
  </si>
  <si>
    <t>1-iRhy4O5-CH04t-sh_FlMd7wJDjkWl4W</t>
  </si>
  <si>
    <t>https://drive.google.com/file/d/1-iRhy4O5-CH04t-sh_FlMd7wJDjkWl4W/view?usp=drivesdk</t>
  </si>
  <si>
    <t>Midea Azeez Othman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</si>
  <si>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2:23 PM</t>
  </si>
  <si>
    <t>afj069@gsci.edu.iq</t>
  </si>
  <si>
    <t>1aGUhROMrtAZpOL3gifnO8oi9wrti_uWI</t>
  </si>
  <si>
    <t>https://drive.google.com/file/d/1aGUhROMrtAZpOL3gifnO8oi9wrti_uWI/view?usp=drivesdk</t>
  </si>
  <si>
    <t>Dalya Abdullah Anwar</t>
  </si>
  <si>
    <t>Salahadden university</t>
  </si>
  <si>
    <t>Computer science</t>
  </si>
  <si>
    <t>dalya.anwar@su.edu.krd</t>
  </si>
  <si>
    <t>10IbrQGnq9SezI3K8ry08IdZzx9SpEX2B</t>
  </si>
  <si>
    <t>https://drive.google.com/file/d/10IbrQGnq9SezI3K8ry08IdZzx9SpEX2B/view?usp=drivesdk</t>
  </si>
  <si>
    <t>Dalya Abdullah Anwar - “the relationship between overpopulation and food security”</t>
  </si>
  <si>
    <t>sami musa rashid</t>
  </si>
  <si>
    <t>sami.rashid@soran.edu.iq</t>
  </si>
  <si>
    <t>1-A363Dx8LvVeN__snRyq_zfHa_qk4ObO</t>
  </si>
  <si>
    <t>https://drive.google.com/file/d/1-A363Dx8LvVeN__snRyq_zfHa_qk4ObO/view?usp=drivesdk</t>
  </si>
  <si>
    <t>sami musa rashid - “the relationship between overpopulation and food security”</t>
  </si>
  <si>
    <t>حاجی عبدالرحمن حاجی</t>
  </si>
  <si>
    <t>کوردی</t>
  </si>
  <si>
    <t>1lDO5YC4Qonn39x_X_Dl54W7MSj85vz3n</t>
  </si>
  <si>
    <t>https://drive.google.com/file/d/1lDO5YC4Qonn39x_X_Dl54W7MSj85vz3n/view?usp=drivesdk</t>
  </si>
  <si>
    <t>حاجی عبدالرحمن حاجی - “the relationship between overpopulation and food security”</t>
  </si>
  <si>
    <t>1iDXgyvtwL2UM2GCtb64n4LjZ-d5tT_LY</t>
  </si>
  <si>
    <t>https://drive.google.com/file/d/1iDXgyvtwL2UM2GCtb64n4LjZ-d5tT_LY/view?usp=drivesdk</t>
  </si>
  <si>
    <t>1vt_S3iguAQvTr1SuPmYzSGVsV1aR79Y_</t>
  </si>
  <si>
    <t>https://drive.google.com/file/d/1vt_S3iguAQvTr1SuPmYzSGVsV1aR79Y_/view?usp=drivesdk</t>
  </si>
  <si>
    <t>Gazang fahmi sabir</t>
  </si>
  <si>
    <t>Bachelor Student</t>
  </si>
  <si>
    <t xml:space="preserve">Soran University faculty of education </t>
  </si>
  <si>
    <t xml:space="preserve">General science </t>
  </si>
  <si>
    <t>GFS447@gsci.soran.edu.iq</t>
  </si>
  <si>
    <t>1fqBi1QrJsFmT8FKQALKipB7NM9T9kWBK</t>
  </si>
  <si>
    <t>https://drive.google.com/file/d/1fqBi1QrJsFmT8FKQALKipB7NM9T9kWBK/view?usp=drivesdk</t>
  </si>
  <si>
    <t>Gazang fahmi sabir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</si>
  <si>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2:24 PM</t>
  </si>
  <si>
    <t>jabar abdulla hamad</t>
  </si>
  <si>
    <t>general department</t>
  </si>
  <si>
    <t>ja4820@gsci.soran.edu.iq</t>
  </si>
  <si>
    <t>1pn2o03EQ7bo4tpPbeEgJ_8Rh_X_GEF_U</t>
  </si>
  <si>
    <t>https://drive.google.com/file/d/1pn2o03EQ7bo4tpPbeEgJ_8Rh_X_GEF_U/view?usp=drivesdk</t>
  </si>
  <si>
    <t>jabar abdulla hamad - “the relationship between overpopulation and food security”</t>
  </si>
  <si>
    <t>1qYxamtjGQo9rf9gajkdZVchRyWI7YUdW</t>
  </si>
  <si>
    <t>https://drive.google.com/file/d/1qYxamtjGQo9rf9gajkdZVchRyWI7YUdW/view?usp=drivesdk</t>
  </si>
  <si>
    <t>Mikaeel Biro Munaf  - “the relationship between overpopulation and food security”</t>
  </si>
  <si>
    <t>1OgaFn4MbjHfIIIT0MEgKGPV8Uz0YyEof</t>
  </si>
  <si>
    <t>https://drive.google.com/file/d/1OgaFn4MbjHfIIIT0MEgKGPV8Uz0YyEof/view?usp=drivesdk</t>
  </si>
  <si>
    <t xml:space="preserve">Haideh Ghaderi </t>
  </si>
  <si>
    <t>1ZHoRak0ueyPOB-0mqzhkdoBLPYthV8Ww</t>
  </si>
  <si>
    <t>https://drive.google.com/file/d/1ZHoRak0ueyPOB-0mqzhkdoBLPYthV8Ww/view?usp=drivesdk</t>
  </si>
  <si>
    <t>Haideh Ghaderi  - “the relationship between overpopulation and food security”</t>
  </si>
  <si>
    <t xml:space="preserve">Nihad Nadir Hakeem </t>
  </si>
  <si>
    <t xml:space="preserve">Student </t>
  </si>
  <si>
    <t xml:space="preserve">General Sciences department </t>
  </si>
  <si>
    <t>nnh129@gsci.soran.edu.iq</t>
  </si>
  <si>
    <t>1vtYb9gADEyfnsvr5c7SfbK9Q9yj0n2QL</t>
  </si>
  <si>
    <t>https://drive.google.com/file/d/1vtYb9gADEyfnsvr5c7SfbK9Q9yj0n2QL/view?usp=drivesdk</t>
  </si>
  <si>
    <t>Nihad Nadir Hakeem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</si>
  <si>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2:25 PM</t>
  </si>
  <si>
    <t xml:space="preserve">Bnar Amir Mahmood </t>
  </si>
  <si>
    <t xml:space="preserve">Soran university /faculty of education </t>
  </si>
  <si>
    <t>ba5020@gsci.soran.edu.iq</t>
  </si>
  <si>
    <t>18FuZTEixYa-CR0NoHH3dfdnrC2d0ylPJ</t>
  </si>
  <si>
    <t>https://drive.google.com/file/d/18FuZTEixYa-CR0NoHH3dfdnrC2d0ylPJ/view?usp=drivesdk</t>
  </si>
  <si>
    <t>Bnar Amir Mahmood  - “the relationship between overpopulation and food security”</t>
  </si>
  <si>
    <t xml:space="preserve">Zhila nahmat mostafa </t>
  </si>
  <si>
    <t>Soran Education College of Public Sciences Department</t>
  </si>
  <si>
    <t>zn4620@gsci.soran.edu.iq</t>
  </si>
  <si>
    <t>1mXVAQ1YcLeeECbY7CPgLBhanz7QJ7k7g</t>
  </si>
  <si>
    <t>https://drive.google.com/file/d/1mXVAQ1YcLeeECbY7CPgLBhanz7QJ7k7g/view?usp=drivesdk</t>
  </si>
  <si>
    <t>Zhila nahmat mostafa  - “the relationship between overpopulation and food security”</t>
  </si>
  <si>
    <t>Talib Muhammad sharif omer</t>
  </si>
  <si>
    <t>Talib.omer@soran.edu.iq</t>
  </si>
  <si>
    <t>1Clye_U9Otxm0Dk9L4gBa5DmhRQbjgJ7a</t>
  </si>
  <si>
    <t>https://drive.google.com/file/d/1Clye_U9Otxm0Dk9L4gBa5DmhRQbjgJ7a/view?usp=drivesdk</t>
  </si>
  <si>
    <t>Talib Muhammad sharif omer - “the relationship between overpopulation and food security”</t>
  </si>
  <si>
    <t xml:space="preserve">Ribaz Chato Biro </t>
  </si>
  <si>
    <t xml:space="preserve">Postgraduate Studies and Academic </t>
  </si>
  <si>
    <t>ribaz.biro@soran.edu.iq</t>
  </si>
  <si>
    <t>1jLWR0KRpmMgaOybbFvVs4PimwFO3ZP7J</t>
  </si>
  <si>
    <t>https://drive.google.com/file/d/1jLWR0KRpmMgaOybbFvVs4PimwFO3ZP7J/view?usp=drivesdk</t>
  </si>
  <si>
    <t>Ribaz Chato Biro  - “the relationship between overpopulation and food security”</t>
  </si>
  <si>
    <t>Ismael muhammed essa</t>
  </si>
  <si>
    <t>Ismaelsurchy@yahoo.com</t>
  </si>
  <si>
    <t>1xPhkeUpupfgbQ8MR4OUAATDjC9hLKjVo</t>
  </si>
  <si>
    <t>https://drive.google.com/file/d/1xPhkeUpupfgbQ8MR4OUAATDjC9hLKjVo/view?usp=drivesdk</t>
  </si>
  <si>
    <t>Ismael muhammed essa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</si>
  <si>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2:26 PM</t>
  </si>
  <si>
    <t>Soran Uniy</t>
  </si>
  <si>
    <t xml:space="preserve">General science Department </t>
  </si>
  <si>
    <t>grs158@gsci.soran.edu.iq</t>
  </si>
  <si>
    <t>1K4xpDnSjgQ2f_oDa_4sXLLMVjk5Cbn9x</t>
  </si>
  <si>
    <t>https://drive.google.com/file/d/1K4xpDnSjgQ2f_oDa_4sXLLMVjk5Cbn9x/view?usp=drivesdk</t>
  </si>
  <si>
    <t>Mathematics and Kurdish</t>
  </si>
  <si>
    <t>1i0ktXGKrVqmF74V6bZYfs48Nf2XWyY9r</t>
  </si>
  <si>
    <t>https://drive.google.com/file/d/1i0ktXGKrVqmF74V6bZYfs48Nf2XWyY9r/view?usp=drivesdk</t>
  </si>
  <si>
    <t>Hameed Hameed Nabee - “the relationship between overpopulation and food security”</t>
  </si>
  <si>
    <t>parween Abdulsamad Ismail</t>
  </si>
  <si>
    <t>chemistry</t>
  </si>
  <si>
    <t>parween.ismail@su.edu.krd</t>
  </si>
  <si>
    <t>1Vl1Wo5_WdnfOBRjzUs8Pnu1M0uhiv_wT</t>
  </si>
  <si>
    <t>https://drive.google.com/file/d/1Vl1Wo5_WdnfOBRjzUs8Pnu1M0uhiv_wT/view?usp=drivesdk</t>
  </si>
  <si>
    <t>parween Abdulsamad Ismail - “the relationship between overpopulation and food security”</t>
  </si>
  <si>
    <t xml:space="preserve">Payam Muhammad Abdulrahman </t>
  </si>
  <si>
    <t>student bachelor</t>
  </si>
  <si>
    <t>Soran Universty</t>
  </si>
  <si>
    <t>Faculty Of ducation</t>
  </si>
  <si>
    <t>PMA558@gsci.soran.edu.iq</t>
  </si>
  <si>
    <t>1fPj0gQkRe-ekqDk4GJR-0qskN5xUYsyZ</t>
  </si>
  <si>
    <t>https://drive.google.com/file/d/1fPj0gQkRe-ekqDk4GJR-0qskN5xUYsyZ/view?usp=drivesdk</t>
  </si>
  <si>
    <t>Payam Muhammad Abdulrahman  - “the relationship between overpopulation and food security”</t>
  </si>
  <si>
    <t>1C6WOvhYcjKqq9QDNh7UauxNmTccRiGMX</t>
  </si>
  <si>
    <t>https://drive.google.com/file/d/1C6WOvhYcjKqq9QDNh7UauxNmTccRiGMX/view?usp=drivesdk</t>
  </si>
  <si>
    <t>زانستەگشتییەکان</t>
  </si>
  <si>
    <t>1t9Ldf32aC0VE0q9XoK7cPNNNRLGtoQq6</t>
  </si>
  <si>
    <t>https://drive.google.com/file/d/1t9Ldf32aC0VE0q9XoK7cPNNNRLGtoQq6/view?usp=drivesdk</t>
  </si>
  <si>
    <t xml:space="preserve">Salam adil ahmed </t>
  </si>
  <si>
    <t xml:space="preserve">Erbil polytechnic University </t>
  </si>
  <si>
    <t xml:space="preserve">Medical laboratory technology </t>
  </si>
  <si>
    <t>salamadil@epu.edu.iq</t>
  </si>
  <si>
    <t>19ojJh0U8gTLtqKsFvt6n6ZmpNqVNJcwg</t>
  </si>
  <si>
    <t>https://drive.google.com/file/d/19ojJh0U8gTLtqKsFvt6n6ZmpNqVNJcwg/view?usp=drivesdk</t>
  </si>
  <si>
    <t>Salam adil ahmed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</si>
  <si>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2:27 PM</t>
  </si>
  <si>
    <t xml:space="preserve">Noor Ali Gheni </t>
  </si>
  <si>
    <t xml:space="preserve">Salahaddin University /College of Education </t>
  </si>
  <si>
    <t>noor.gheni@su.edu.krd</t>
  </si>
  <si>
    <t>1zwZbrN2pd1PSSnLifUzpTgX6j9woFerz</t>
  </si>
  <si>
    <t>https://drive.google.com/file/d/1zwZbrN2pd1PSSnLifUzpTgX6j9woFerz/view?usp=drivesdk</t>
  </si>
  <si>
    <t>Noor Ali Gheni  - “the relationship between overpopulation and food security”</t>
  </si>
  <si>
    <t xml:space="preserve">Wahd yaseen abdulla </t>
  </si>
  <si>
    <t>Bachelor</t>
  </si>
  <si>
    <t>wy4220@gsci.soran.edu.iq</t>
  </si>
  <si>
    <t>17X0Q6iYiwtRZAhBQPeTQVv56mErq6ddI</t>
  </si>
  <si>
    <t>https://drive.google.com/file/d/17X0Q6iYiwtRZAhBQPeTQVv56mErq6ddI/view?usp=drivesdk</t>
  </si>
  <si>
    <t>Wahd yaseen abdulla  - “the relationship between overpopulation and food security”</t>
  </si>
  <si>
    <t>University  of  Soran</t>
  </si>
  <si>
    <t>School  0f   Sport</t>
  </si>
  <si>
    <t>1oPDmxkCJtKgaf2NdTILbKo2ukiC-TLB_</t>
  </si>
  <si>
    <t>https://drive.google.com/file/d/1oPDmxkCJtKgaf2NdTILbKo2ukiC-TLB_/view?usp=drivesdk</t>
  </si>
  <si>
    <t>MUMTAZ AHMED AMEEN - “the relationship between overpopulation and food security”</t>
  </si>
  <si>
    <t xml:space="preserve">عبدالملک عوسمان </t>
  </si>
  <si>
    <t xml:space="preserve">سۆران </t>
  </si>
  <si>
    <t xml:space="preserve">زانستی کۆمەلایەتی </t>
  </si>
  <si>
    <t>abdulmalek.hamadamin@soean.edu.uq</t>
  </si>
  <si>
    <t>1RTyXEd5P19fPQk-R2qLI6pU9L5u7yvlE</t>
  </si>
  <si>
    <t>https://drive.google.com/file/d/1RTyXEd5P19fPQk-R2qLI6pU9L5u7yvlE/view?usp=drivesdk</t>
  </si>
  <si>
    <t>عبدالملک عوسمان  - “the relationship between overpopulation and food security”</t>
  </si>
  <si>
    <t>Hayat Saaid Abdulkarim</t>
  </si>
  <si>
    <t>hayat.abdukarim@soran.edu.iq</t>
  </si>
  <si>
    <t>1olyVOApfhjClUfdhNWl6LX5N68qSJk4_</t>
  </si>
  <si>
    <t>https://drive.google.com/file/d/1olyVOApfhjClUfdhNWl6LX5N68qSJk4_/view?usp=drivesdk</t>
  </si>
  <si>
    <t>Hayat Saaid Abdulkarim - “the relationship between overpopulation and food security”</t>
  </si>
  <si>
    <t>Sarhang Mahdi Abdullah</t>
  </si>
  <si>
    <t>sma166@gsci.soran.edu.iq</t>
  </si>
  <si>
    <t>1gf4Rh_OqMRm7Ehd33dqAWuyCwq16cMJ_</t>
  </si>
  <si>
    <t>https://drive.google.com/file/d/1gf4Rh_OqMRm7Ehd33dqAWuyCwq16cMJ_/view?usp=drivesdk</t>
  </si>
  <si>
    <t>Sarhang Mahdi Abdullah - “the relationship between overpopulation and food security”</t>
  </si>
  <si>
    <t xml:space="preserve">Aref Ghaderi </t>
  </si>
  <si>
    <t xml:space="preserve">Chemical Engineering </t>
  </si>
  <si>
    <t>aref.ghaderi@soran.edu.iq</t>
  </si>
  <si>
    <t>1z7tZIUMC9SZz-fKkr8LLW_2M-tLtpENI</t>
  </si>
  <si>
    <t>https://drive.google.com/file/d/1z7tZIUMC9SZz-fKkr8LLW_2M-tLtpENI/view?usp=drivesdk</t>
  </si>
  <si>
    <t>Aref Ghaderi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</si>
  <si>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2:28 PM</t>
  </si>
  <si>
    <t xml:space="preserve">khadija muhammad rasul </t>
  </si>
  <si>
    <t>faculty of education soran university</t>
  </si>
  <si>
    <t>KMR087@gsci.soran.edu.iq</t>
  </si>
  <si>
    <t>1GQPnDNbnslz2uB02awFiu3n9-qKlFTCL</t>
  </si>
  <si>
    <t>https://drive.google.com/file/d/1GQPnDNbnslz2uB02awFiu3n9-qKlFTCL/view?usp=drivesdk</t>
  </si>
  <si>
    <t>khadija muhammad rasul  - “the relationship between overpopulation and food security”</t>
  </si>
  <si>
    <t>Cihan University- Erbil</t>
  </si>
  <si>
    <t xml:space="preserve">Nutrition and Dietetics </t>
  </si>
  <si>
    <t>salih.zebary@cihanuniversity.edu.iq</t>
  </si>
  <si>
    <t>1PzurZuEEfRtw1ICt9da1Sem40c3Hwnh-</t>
  </si>
  <si>
    <t>https://drive.google.com/file/d/1PzurZuEEfRtw1ICt9da1Sem40c3Hwnh-/view?usp=drivesdk</t>
  </si>
  <si>
    <t>Salih Mustafa Salih - “the relationship between overpopulation and food security”</t>
  </si>
  <si>
    <t>Sawsan muhammed Sorchee</t>
  </si>
  <si>
    <t xml:space="preserve">Salahaddin university </t>
  </si>
  <si>
    <t>Biologiy</t>
  </si>
  <si>
    <t>sawsan_sorchee@yahoo.com</t>
  </si>
  <si>
    <t>1ycaFxlQm8EWHnYmIE-Vb934oEB3yv45P</t>
  </si>
  <si>
    <t>https://drive.google.com/file/d/1ycaFxlQm8EWHnYmIE-Vb934oEB3yv45P/view?usp=drivesdk</t>
  </si>
  <si>
    <t>Sawsan muhammed Sorchee - “the relationship between overpopulation and food security”</t>
  </si>
  <si>
    <t xml:space="preserve">Mohammed O. Hamadameen Barznji </t>
  </si>
  <si>
    <t>mohammed.hamadameen@su.edu.krd</t>
  </si>
  <si>
    <t>12f7gWhs72J5kYdy1vcWBWX7e6MhStP0j</t>
  </si>
  <si>
    <t>https://drive.google.com/file/d/12f7gWhs72J5kYdy1vcWBWX7e6MhStP0j/view?usp=drivesdk</t>
  </si>
  <si>
    <t>Mohammed O. Hamadameen Barznji  - “the relationship between overpopulation and food security”</t>
  </si>
  <si>
    <t>Kwestan Hassan Sdiq</t>
  </si>
  <si>
    <t>Hawler medical university.college of health science</t>
  </si>
  <si>
    <t>Medical microbiology</t>
  </si>
  <si>
    <t>Kwestan.sdiq@hmu.edu.krd</t>
  </si>
  <si>
    <t>1uZk5SNZoIop62yEmAs9zYPTmUleUyvI1</t>
  </si>
  <si>
    <t>https://drive.google.com/file/d/1uZk5SNZoIop62yEmAs9zYPTmUleUyvI1/view?usp=drivesdk</t>
  </si>
  <si>
    <t>Kwestan Hassan Sdiq - “the relationship between overpopulation and food security”</t>
  </si>
  <si>
    <t>Mediya Bawakhan Mrakhan</t>
  </si>
  <si>
    <t>University of Garmian</t>
  </si>
  <si>
    <t>Mathematics Department</t>
  </si>
  <si>
    <t>medya.bawaxan@garmian.edu.krd</t>
  </si>
  <si>
    <t>1u49ZNR83DjSHaYToFkl-VRvvNy1DXP62</t>
  </si>
  <si>
    <t>https://drive.google.com/file/d/1u49ZNR83DjSHaYToFkl-VRvvNy1DXP62/view?usp=drivesdk</t>
  </si>
  <si>
    <t>Mediya Bawakhan Mrakhan - “the relationship between overpopulation and food security”</t>
  </si>
  <si>
    <t>1_PPfwbxamngDu8bCzq1figaORyNoMZRB</t>
  </si>
  <si>
    <t>https://drive.google.com/file/d/1_PPfwbxamngDu8bCzq1figaORyNoMZRB/view?usp=drivesdk</t>
  </si>
  <si>
    <t>Document successfully created; Document successfully merged; PDF created; !!Error Sending Emails: تم تفعيل الخدمة مرات كثيرة جدًا ليوم واحد: email.; Manually run by qa.edu.soran@gmail.com; Timestamp: May 5 2021 2:29 PM</t>
  </si>
  <si>
    <t>Rabar abas mohammed</t>
  </si>
  <si>
    <t xml:space="preserve">Genaral caenes </t>
  </si>
  <si>
    <t>ra2820@gsci.soran.edu.iq</t>
  </si>
  <si>
    <t>1u1Qb2jP2Pmt22BarZaTQfY2WB-4_Cijc</t>
  </si>
  <si>
    <t>https://drive.google.com/file/d/1u1Qb2jP2Pmt22BarZaTQfY2WB-4_Cijc/view?usp=drivesdk</t>
  </si>
  <si>
    <t>Rabar abas mohammed - “the relationship between overpopulation and food security”</t>
  </si>
  <si>
    <t xml:space="preserve">Ashna raof abulrahman </t>
  </si>
  <si>
    <t>ar0320@gsci.soran.edu.iq</t>
  </si>
  <si>
    <t>1Y7h2cT9tkUhj6UMoQQkbU5oJnoVAkvQ4</t>
  </si>
  <si>
    <t>https://drive.google.com/file/d/1Y7h2cT9tkUhj6UMoQQkbU5oJnoVAkvQ4/view?usp=drivesdk</t>
  </si>
  <si>
    <t>Ashna raof abulrahman  - “the relationship between overpopulation and food security”</t>
  </si>
  <si>
    <t>Heman Abdulkhaleq Gaznayee</t>
  </si>
  <si>
    <t xml:space="preserve">Salahaddin </t>
  </si>
  <si>
    <t>hemngaznayy@gmail.com</t>
  </si>
  <si>
    <t>17uRwJaWNiJewM3xTFFk8PUBHj1Klykof</t>
  </si>
  <si>
    <t>https://drive.google.com/file/d/17uRwJaWNiJewM3xTFFk8PUBHj1Klykof/view?usp=drivesdk</t>
  </si>
  <si>
    <t>Heman Abdulkhaleq Gaznayee - “the relationship between overpopulation and food security”</t>
  </si>
  <si>
    <t>jassim Mohammed Abdo</t>
  </si>
  <si>
    <t>university of Dhuhok</t>
  </si>
  <si>
    <t xml:space="preserve">Basic Science </t>
  </si>
  <si>
    <t>dr.jassim@uod.ac</t>
  </si>
  <si>
    <t>1PQ_K1KnkkHrbXCYUNagOS94Ng-fiJjrW</t>
  </si>
  <si>
    <t>https://drive.google.com/file/d/1PQ_K1KnkkHrbXCYUNagOS94Ng-fiJjrW/view?usp=drivesdk</t>
  </si>
  <si>
    <t>jassim Mohammed Abdo - “the relationship between overpopulation and food security”</t>
  </si>
  <si>
    <t>khanzad khalid shex</t>
  </si>
  <si>
    <t>Faculty of education soran university</t>
  </si>
  <si>
    <t>kk2220@gsci.soran.edu.iq</t>
  </si>
  <si>
    <t>1Qzmi6LbgyPdMe50JAbMUAgUPapd-ZdK1</t>
  </si>
  <si>
    <t>https://drive.google.com/file/d/1Qzmi6LbgyPdMe50JAbMUAgUPapd-ZdK1/view?usp=drivesdk</t>
  </si>
  <si>
    <t>khanzad khalid shex - “the relationship between overpopulation and food security”</t>
  </si>
  <si>
    <t xml:space="preserve">University of Salahaddin </t>
  </si>
  <si>
    <t xml:space="preserve">Horticulture </t>
  </si>
  <si>
    <t>1TFZ9gB-E1rIISnt5fznUAkFaMsecVIaV</t>
  </si>
  <si>
    <t>https://drive.google.com/file/d/1TFZ9gB-E1rIISnt5fznUAkFaMsecVIaV/view?usp=drivesdk</t>
  </si>
  <si>
    <t>Kaniaw Najmadin Sharif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</si>
  <si>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2:30 PM</t>
  </si>
  <si>
    <t>serwan.abdullah@su.edu.krd</t>
  </si>
  <si>
    <t>1y5ML_lCFTuGq24-ZYIPspy1uF7cjQedU</t>
  </si>
  <si>
    <t>https://drive.google.com/file/d/1y5ML_lCFTuGq24-ZYIPspy1uF7cjQedU/view?usp=drivesdk</t>
  </si>
  <si>
    <t>Seerwan Ahmed Abdullah - “the relationship between overpopulation and food security”</t>
  </si>
  <si>
    <t xml:space="preserve">Hijran saeed ahmad </t>
  </si>
  <si>
    <t>Soran universty</t>
  </si>
  <si>
    <t>hs1120@irel.soran.edu.iq</t>
  </si>
  <si>
    <t>171SlGtvywZxGBMtfTaJQJ6GU1P357uDl</t>
  </si>
  <si>
    <t>https://drive.google.com/file/d/171SlGtvywZxGBMtfTaJQJ6GU1P357uDl/view?usp=drivesdk</t>
  </si>
  <si>
    <t>Hijran saeed ahmad  - “the relationship between overpopulation and food security”</t>
  </si>
  <si>
    <t xml:space="preserve">Bachelor </t>
  </si>
  <si>
    <t xml:space="preserve">Soran University/faculty of education </t>
  </si>
  <si>
    <t>1Ky5Vhy4CIhLg-dGXdkqbldnllTFO7eLr</t>
  </si>
  <si>
    <t>https://drive.google.com/file/d/1Ky5Vhy4CIhLg-dGXdkqbldnllTFO7eLr/view?usp=drivesdk</t>
  </si>
  <si>
    <t xml:space="preserve">Esra fathi babakr </t>
  </si>
  <si>
    <t xml:space="preserve">General Science department </t>
  </si>
  <si>
    <t>if5720@gsci.soran.edu.iq</t>
  </si>
  <si>
    <t>18WGeE8cD-LlQdYvqq9Yz4t0iJRINiaon</t>
  </si>
  <si>
    <t>https://drive.google.com/file/d/18WGeE8cD-LlQdYvqq9Yz4t0iJRINiaon/view?usp=drivesdk</t>
  </si>
  <si>
    <t>Esra fathi babakr  - “the relationship between overpopulation and food security”</t>
  </si>
  <si>
    <t>بحری لطیف یحیی</t>
  </si>
  <si>
    <t xml:space="preserve">social science </t>
  </si>
  <si>
    <t>1k9pUxYZxuZFk30FIR_kqLBSkWUs8-zL3</t>
  </si>
  <si>
    <t>https://drive.google.com/file/d/1k9pUxYZxuZFk30FIR_kqLBSkWUs8-zL3/view?usp=drivesdk</t>
  </si>
  <si>
    <t>بحری لطیف یحیی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</si>
  <si>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2:31 PM</t>
  </si>
  <si>
    <t xml:space="preserve">University of Salahaddin/ college of agriculture </t>
  </si>
  <si>
    <t>15NDANYXkm76eBUSwvqOk70NCNMGbfGll</t>
  </si>
  <si>
    <t>https://drive.google.com/file/d/15NDANYXkm76eBUSwvqOk70NCNMGbfGll/view?usp=drivesdk</t>
  </si>
  <si>
    <t>Abdulbast Emad raswl</t>
  </si>
  <si>
    <t>Faculty of education_ general science</t>
  </si>
  <si>
    <t>basitemad2@gmail.com</t>
  </si>
  <si>
    <t>1CxGHuGo8HEIqLQ3Y5o06FQGo40Np5hiH</t>
  </si>
  <si>
    <t>https://drive.google.com/file/d/1CxGHuGo8HEIqLQ3Y5o06FQGo40Np5hiH/view?usp=drivesdk</t>
  </si>
  <si>
    <t>Abdulbast Emad raswl - “the relationship between overpopulation and food security”</t>
  </si>
  <si>
    <t>Safin kakayi</t>
  </si>
  <si>
    <t xml:space="preserve">Hawler medical university </t>
  </si>
  <si>
    <t xml:space="preserve">Medical microbiology  </t>
  </si>
  <si>
    <t>safin.tahsin@gmail.com</t>
  </si>
  <si>
    <t>1_smRr4eCTpVdiia7_SCc9I3uFyYTkR__</t>
  </si>
  <si>
    <t>https://drive.google.com/file/d/1_smRr4eCTpVdiia7_SCc9I3uFyYTkR__/view?usp=drivesdk</t>
  </si>
  <si>
    <t>Safin kakayi - “the relationship between overpopulation and food security”</t>
  </si>
  <si>
    <t>Kazhal Muhammad Sulaiman</t>
  </si>
  <si>
    <t>Salahaddin  University</t>
  </si>
  <si>
    <t>Kazhal.Sulaiman@su.edu.krd</t>
  </si>
  <si>
    <t>1qt--qZj-4D-DdSfGHbyMJztPRq8oXnkC</t>
  </si>
  <si>
    <t>https://drive.google.com/file/d/1qt--qZj-4D-DdSfGHbyMJztPRq8oXnkC/view?usp=drivesdk</t>
  </si>
  <si>
    <t>Kazhal Muhammad Sulaiman - “the relationship between overpopulation and food security”</t>
  </si>
  <si>
    <t>Rayan Hamid Rashid</t>
  </si>
  <si>
    <t>Soran university / faculty of education</t>
  </si>
  <si>
    <t>rh2920@gsci.soran.edu.iq</t>
  </si>
  <si>
    <t>1FndiDcUtH9dvaBkZ39EOxElr70Thp7h5</t>
  </si>
  <si>
    <t>https://drive.google.com/file/d/1FndiDcUtH9dvaBkZ39EOxElr70Thp7h5/view?usp=drivesdk</t>
  </si>
  <si>
    <t>Rayan Hamid Rashid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</si>
  <si>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2:32 PM</t>
  </si>
  <si>
    <t xml:space="preserve">Azhin salman sabr </t>
  </si>
  <si>
    <t>as0920@gsci.soran.edu.iq</t>
  </si>
  <si>
    <t>1B4h5Hsq5FEmRFZKjaDd2XZVV8_vAfeY4</t>
  </si>
  <si>
    <t>https://drive.google.com/file/d/1B4h5Hsq5FEmRFZKjaDd2XZVV8_vAfeY4/view?usp=drivesdk</t>
  </si>
  <si>
    <t>Azhin salman sabr  - “the relationship between overpopulation and food security”</t>
  </si>
  <si>
    <t>1Av0Y65TAylrI9oKrHrJ8r2YiqmbQ3Xz-</t>
  </si>
  <si>
    <t>https://drive.google.com/file/d/1Av0Y65TAylrI9oKrHrJ8r2YiqmbQ3Xz-/view?usp=drivesdk</t>
  </si>
  <si>
    <t>Dr. NAQEE HAMZAH JASIM AL SIYAF - “the relationship between overpopulation and food security”</t>
  </si>
  <si>
    <t>Ashna Rzgar khalnd</t>
  </si>
  <si>
    <t>ar0620@gsci.soran.edu.iq</t>
  </si>
  <si>
    <t>1HH9qKb6AYkMVHP8Ur6yVp4ghLqBSIAd9</t>
  </si>
  <si>
    <t>https://drive.google.com/file/d/1HH9qKb6AYkMVHP8Ur6yVp4ghLqBSIAd9/view?usp=drivesdk</t>
  </si>
  <si>
    <t>Ashna Rzgar khalnd - “the relationship between overpopulation and food security”</t>
  </si>
  <si>
    <t>1KZcHQkZ1MqxFimL9r2LiyLrevwR5MEov</t>
  </si>
  <si>
    <t>https://drive.google.com/file/d/1KZcHQkZ1MqxFimL9r2LiyLrevwR5MEov/view?usp=drivesdk</t>
  </si>
  <si>
    <t>saadaldeen.nuri@soran.edu.iq - “the relationship between overpopulation and food security”</t>
  </si>
  <si>
    <t>Shahla Hassan Omer</t>
  </si>
  <si>
    <t>student bacholer</t>
  </si>
  <si>
    <t>SHO608@gsci.soran.edu.iq</t>
  </si>
  <si>
    <t>1_ihtP0texU8i7R9iysIBa0RJd2TlS4wP</t>
  </si>
  <si>
    <t>https://drive.google.com/file/d/1_ihtP0texU8i7R9iysIBa0RJd2TlS4wP/view?usp=drivesdk</t>
  </si>
  <si>
    <t>Shahla Hassan Omer - “the relationship between overpopulation and food security”</t>
  </si>
  <si>
    <t xml:space="preserve">Bachelor student </t>
  </si>
  <si>
    <t>1GBYJJFAkalwhXLYUFa9Bid1Mu4dPl2rT</t>
  </si>
  <si>
    <t>https://drive.google.com/file/d/1GBYJJFAkalwhXLYUFa9Bid1Mu4dPl2rT/view?usp=drivesdk</t>
  </si>
  <si>
    <t>rumaysa shahab najmadeen</t>
  </si>
  <si>
    <t>general sciences</t>
  </si>
  <si>
    <t>rs3020@gsci.soran.edu.iq</t>
  </si>
  <si>
    <t>1CXEX-gKJQyZVcskfmLQXxIKC9UFkwVzB</t>
  </si>
  <si>
    <t>https://drive.google.com/file/d/1CXEX-gKJQyZVcskfmLQXxIKC9UFkwVzB/view?usp=drivesdk</t>
  </si>
  <si>
    <t>rumaysa shahab najmadeen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</si>
  <si>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2:33 PM</t>
  </si>
  <si>
    <t>hezhen faroq abdulqader</t>
  </si>
  <si>
    <t xml:space="preserve">soran universty </t>
  </si>
  <si>
    <t>hf1720@gsci.soran.edu.iq</t>
  </si>
  <si>
    <t>1sHLb7ZKFSRkZ2hD5L2k_tCZKgkNLuTus</t>
  </si>
  <si>
    <t>https://drive.google.com/file/d/1sHLb7ZKFSRkZ2hD5L2k_tCZKgkNLuTus/view?usp=drivesdk</t>
  </si>
  <si>
    <t>hezhen faroq abdulqader - “the relationship between overpopulation and food security”</t>
  </si>
  <si>
    <t>Snoor Haydar Ababakr</t>
  </si>
  <si>
    <t>Soil and Water</t>
  </si>
  <si>
    <t>snoor.ababakr1212@gmail.com</t>
  </si>
  <si>
    <t>1zWimqf6y9lYaTlaZj8_-Ftb4wXArMtQV</t>
  </si>
  <si>
    <t>https://drive.google.com/file/d/1zWimqf6y9lYaTlaZj8_-Ftb4wXArMtQV/view?usp=drivesdk</t>
  </si>
  <si>
    <t>Snoor Haydar Ababakr - “the relationship between overpopulation and food security”</t>
  </si>
  <si>
    <t>19hfGmruiMHSnZhurlOT7XVvQRMhblmn1</t>
  </si>
  <si>
    <t>https://drive.google.com/file/d/19hfGmruiMHSnZhurlOT7XVvQRMhblmn1/view?usp=drivesdk</t>
  </si>
  <si>
    <t xml:space="preserve">Nigar ali salim </t>
  </si>
  <si>
    <t>na6020@gsci.soran.edu.iq</t>
  </si>
  <si>
    <t>1TWDGiFwZlXZxdbEFVb6rYkPCMuqaQ5Bp</t>
  </si>
  <si>
    <t>https://drive.google.com/file/d/1TWDGiFwZlXZxdbEFVb6rYkPCMuqaQ5Bp/view?usp=drivesdk</t>
  </si>
  <si>
    <t>Nigar ali salim  - “the relationship between overpopulation and food security”</t>
  </si>
  <si>
    <t xml:space="preserve">Payam Muhamad Abdulrahman </t>
  </si>
  <si>
    <t>11kiUgPaTYYIEFQRRkSs12E95RnMMVnMC</t>
  </si>
  <si>
    <t>https://drive.google.com/file/d/11kiUgPaTYYIEFQRRkSs12E95RnMMVnMC/view?usp=drivesdk</t>
  </si>
  <si>
    <t>Payam Muhamad Abdulrahman  - “the relationship between overpopulation and food security”</t>
  </si>
  <si>
    <t>Ahmad Hasan Smail</t>
  </si>
  <si>
    <t>ah0320@gsci.soran.edu.iq</t>
  </si>
  <si>
    <t>1HaUCaddzrvtgJnpm6JzuBkb8LXzLLOwf</t>
  </si>
  <si>
    <t>https://drive.google.com/file/d/1HaUCaddzrvtgJnpm6JzuBkb8LXzLLOwf/view?usp=drivesdk</t>
  </si>
  <si>
    <t>Ahmad Hasan Smail - “the relationship between overpopulation and food security”</t>
  </si>
  <si>
    <t xml:space="preserve">Sivan jamal muhammad </t>
  </si>
  <si>
    <t xml:space="preserve">Students </t>
  </si>
  <si>
    <t>Sivan.jamal99@gmail.com</t>
  </si>
  <si>
    <t>1TIMIlvgUnqc9sHs15kYr_zjAe6P3e4Ew</t>
  </si>
  <si>
    <t>https://drive.google.com/file/d/1TIMIlvgUnqc9sHs15kYr_zjAe6P3e4Ew/view?usp=drivesdk</t>
  </si>
  <si>
    <t>Sivan jamal muhammad  - “the relationship between overpopulation and food security”</t>
  </si>
  <si>
    <t>1wBDcX8MNDAkzHWI2J13QX-RXQpIhWKjg</t>
  </si>
  <si>
    <t>https://drive.google.com/file/d/1wBDcX8MNDAkzHWI2J13QX-RXQpIhWKjg/view?usp=drivesdk</t>
  </si>
  <si>
    <t>Dr .NAQEE HAMZAH JASIM AL SIYAF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</si>
  <si>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2:34 PM</t>
  </si>
  <si>
    <t xml:space="preserve">Mohammad nihmat ghafur </t>
  </si>
  <si>
    <t>soran universty / faculty of education</t>
  </si>
  <si>
    <t>mn2420@gsci.soran.edu.iq</t>
  </si>
  <si>
    <t>1L-egtFGzfH76TKkB1XeJSD-5NW29BijM</t>
  </si>
  <si>
    <t>https://drive.google.com/file/d/1L-egtFGzfH76TKkB1XeJSD-5NW29BijM/view?usp=drivesdk</t>
  </si>
  <si>
    <t>Mohammad nihmat ghafur  - “the relationship between overpopulation and food security”</t>
  </si>
  <si>
    <t>kurdo bapir chato</t>
  </si>
  <si>
    <t>assistant biologiest</t>
  </si>
  <si>
    <t xml:space="preserve">soran </t>
  </si>
  <si>
    <t>18afS5JI7tsQRAujV0aLMpRzvyPfH5bWT</t>
  </si>
  <si>
    <t>https://drive.google.com/file/d/18afS5JI7tsQRAujV0aLMpRzvyPfH5bWT/view?usp=drivesdk</t>
  </si>
  <si>
    <t>kurdo bapir chato - “the relationship between overpopulation and food security”</t>
  </si>
  <si>
    <t>Orfa Abdulaziz ahmad</t>
  </si>
  <si>
    <t>Genaral scince department</t>
  </si>
  <si>
    <t>oa4920@gsci.soran.edu.iq</t>
  </si>
  <si>
    <t>18jEwZ62b2sfhq1GHghQQ24wX3yFgZycu</t>
  </si>
  <si>
    <t>https://drive.google.com/file/d/18jEwZ62b2sfhq1GHghQQ24wX3yFgZycu/view?usp=drivesdk</t>
  </si>
  <si>
    <t>Orfa Abdulaziz ahmad - “the relationship between overpopulation and food security”</t>
  </si>
  <si>
    <t xml:space="preserve">Mardeen shvan mohammad </t>
  </si>
  <si>
    <t>soran university/ faculty of education</t>
  </si>
  <si>
    <t>ms2320@gsci.soran.edu.iq</t>
  </si>
  <si>
    <t>1JfDyQEmWSSMKMq8MxjhQZ9XUYbe_ZvkB</t>
  </si>
  <si>
    <t>https://drive.google.com/file/d/1JfDyQEmWSSMKMq8MxjhQZ9XUYbe_ZvkB/view?usp=drivesdk</t>
  </si>
  <si>
    <t>Mardeen shvan mohammad  - “the relationship between overpopulation and food security”</t>
  </si>
  <si>
    <t>Hwnar omar mahmd</t>
  </si>
  <si>
    <t>General Scince</t>
  </si>
  <si>
    <t>hom508@gsci.soran.edu.iq</t>
  </si>
  <si>
    <t>1oJHf9ip8JcYb5R5WD9fZkPSDe47y4Aly</t>
  </si>
  <si>
    <t>https://drive.google.com/file/d/1oJHf9ip8JcYb5R5WD9fZkPSDe47y4Aly/view?usp=drivesdk</t>
  </si>
  <si>
    <t>Hwnar omar mahmd - “the relationship between overpopulation and food security”</t>
  </si>
  <si>
    <t xml:space="preserve">Sawen zuber omer </t>
  </si>
  <si>
    <t>szo327@gsci.soran.edu.iq</t>
  </si>
  <si>
    <t>15TaqX1h32epu8PkX8BSR91N5b1Tc-n8M</t>
  </si>
  <si>
    <t>https://drive.google.com/file/d/15TaqX1h32epu8PkX8BSR91N5b1Tc-n8M/view?usp=drivesdk</t>
  </si>
  <si>
    <t>Sawen zuber omer  - “the relationship between overpopulation and food security”</t>
  </si>
  <si>
    <t>1goR4AZiBOrPv31LxL24UnA3kWLiN9VyJ</t>
  </si>
  <si>
    <t>https://drive.google.com/file/d/1goR4AZiBOrPv31LxL24UnA3kWLiN9VyJ/view?usp=drivesdk</t>
  </si>
  <si>
    <t>Document successfully created; Document successfully merged; PDF created; !!Error Sending Emails: تم تفعيل الخدمة مرات كثيرة جدًا ليوم واحد: email.; Manually run by qa.edu.soran@gmail.com; Timestamp: May 5 2021 2:35 PM</t>
  </si>
  <si>
    <t xml:space="preserve">Genaral science </t>
  </si>
  <si>
    <t>1swLpHD7BQVcKt4BKT0Sp2pVJmVAlQS1G</t>
  </si>
  <si>
    <t>https://drive.google.com/file/d/1swLpHD7BQVcKt4BKT0Sp2pVJmVAlQS1G/view?usp=drivesdk</t>
  </si>
  <si>
    <t>tara ismail ahmad</t>
  </si>
  <si>
    <t>te4020@gsci.soran.edu.iq</t>
  </si>
  <si>
    <t>1ZD1AR-PuAmGiOxSTFATZ-ECYc5eIgUv7</t>
  </si>
  <si>
    <t>https://drive.google.com/file/d/1ZD1AR-PuAmGiOxSTFATZ-ECYc5eIgUv7/view?usp=drivesdk</t>
  </si>
  <si>
    <t>tara ismail ahmad - “the relationship between overpopulation and food security”</t>
  </si>
  <si>
    <t>Hana abdulla shafih</t>
  </si>
  <si>
    <t>General sciense</t>
  </si>
  <si>
    <t>ha1520@gsci.soran.edu.iq</t>
  </si>
  <si>
    <t>1ioSCNOmIYghbH3o5YUV9hws9dLkn_K8O</t>
  </si>
  <si>
    <t>https://drive.google.com/file/d/1ioSCNOmIYghbH3o5YUV9hws9dLkn_K8O/view?usp=drivesdk</t>
  </si>
  <si>
    <t>Hana abdulla shafih - “the relationship between overpopulation and food security”</t>
  </si>
  <si>
    <t>Hevi rebwar ahmad</t>
  </si>
  <si>
    <t>faculty of education general scince departement</t>
  </si>
  <si>
    <t>hr5620@gsci.soran.edu.iq</t>
  </si>
  <si>
    <t>1vjCx4c37UUNVac0oqq3HbtBFqpGzgdOF</t>
  </si>
  <si>
    <t>https://drive.google.com/file/d/1vjCx4c37UUNVac0oqq3HbtBFqpGzgdOF/view?usp=drivesdk</t>
  </si>
  <si>
    <t>Hevi rebwar ahmad - “the relationship between overpopulation and food security”</t>
  </si>
  <si>
    <t xml:space="preserve">Zozan hashm abdulrahman </t>
  </si>
  <si>
    <t xml:space="preserve">Soran  university </t>
  </si>
  <si>
    <t>zh4720@gsci.soran.edu.iq</t>
  </si>
  <si>
    <t>15qOBeSLAmF2zw5j31RVpXvcKjsitVG_v</t>
  </si>
  <si>
    <t>https://drive.google.com/file/d/15qOBeSLAmF2zw5j31RVpXvcKjsitVG_v/view?usp=drivesdk</t>
  </si>
  <si>
    <t>Zozan hashm abdulrahman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</si>
  <si>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2:36 PM</t>
  </si>
  <si>
    <t>Payman ghafur</t>
  </si>
  <si>
    <t>Faculty of education general science department</t>
  </si>
  <si>
    <t>pgh108@gsci.soran.edu.iq</t>
  </si>
  <si>
    <t>1w07MkBDrzpCJqH6GhTTZjDv_H_w2I2gT</t>
  </si>
  <si>
    <t>https://drive.google.com/file/d/1w07MkBDrzpCJqH6GhTTZjDv_H_w2I2gT/view?usp=drivesdk</t>
  </si>
  <si>
    <t>Payman ghafur - “the relationship between overpopulation and food security”</t>
  </si>
  <si>
    <t>1wrbisfN3vK3tTdawi6e7YxkZV8O5GnkK</t>
  </si>
  <si>
    <t>https://drive.google.com/file/d/1wrbisfN3vK3tTdawi6e7YxkZV8O5GnkK/view?usp=drivesdk</t>
  </si>
  <si>
    <t xml:space="preserve">Sazan Mansur Nawxosh </t>
  </si>
  <si>
    <t xml:space="preserve">Soran universty </t>
  </si>
  <si>
    <t xml:space="preserve">Genaral scinse department faculty of education </t>
  </si>
  <si>
    <t>sm3420@gsci.soran.edu.iq</t>
  </si>
  <si>
    <t>1u4YymNt_74sMJXjQCSHomsGmVsoO0f65</t>
  </si>
  <si>
    <t>https://drive.google.com/file/d/1u4YymNt_74sMJXjQCSHomsGmVsoO0f65/view?usp=drivesdk</t>
  </si>
  <si>
    <t>Sazan Mansur Nawxosh  - “the relationship between overpopulation and food security”</t>
  </si>
  <si>
    <t>زانستەگشتیەکان</t>
  </si>
  <si>
    <t>13co-TktUcocJ7auy3tVDbFh3yNBcuVH0</t>
  </si>
  <si>
    <t>https://drive.google.com/file/d/13co-TktUcocJ7auy3tVDbFh3yNBcuVH0/view?usp=drivesdk</t>
  </si>
  <si>
    <t>Kazhin haji qadr</t>
  </si>
  <si>
    <t>kh2120@gsci.soran.edu.iq</t>
  </si>
  <si>
    <t>1Vs4me3_-pTlETelfT29t81N4LoUoJHDv</t>
  </si>
  <si>
    <t>https://drive.google.com/file/d/1Vs4me3_-pTlETelfT29t81N4LoUoJHDv/view?usp=drivesdk</t>
  </si>
  <si>
    <t>Kazhin haji qadr - “the relationship between overpopulation and food security”</t>
  </si>
  <si>
    <t>Ameen Rasul Husain</t>
  </si>
  <si>
    <t>Genaral scince department faculty of education</t>
  </si>
  <si>
    <t>ar0520@gsci.soran.edu.iq</t>
  </si>
  <si>
    <t>15HnVIG6bzBj-HMDoTFzrNSl-7nDhtMEB</t>
  </si>
  <si>
    <t>https://drive.google.com/file/d/15HnVIG6bzBj-HMDoTFzrNSl-7nDhtMEB/view?usp=drivesdk</t>
  </si>
  <si>
    <t>Ameen Rasul Husain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</si>
  <si>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2:37 PM</t>
  </si>
  <si>
    <t>Omer Whab Rashid</t>
  </si>
  <si>
    <t>omerwhab9@gmail.com</t>
  </si>
  <si>
    <t>1UiIoUKYuYfEbKmLFj5rpke3k5QhHi0b9</t>
  </si>
  <si>
    <t>https://drive.google.com/file/d/1UiIoUKYuYfEbKmLFj5rpke3k5QhHi0b9/view?usp=drivesdk</t>
  </si>
  <si>
    <t>Omer Whab Rashid - “the relationship between overpopulation and food security”</t>
  </si>
  <si>
    <t>Hawrin aziz hamasalh</t>
  </si>
  <si>
    <t>soran universtiy</t>
  </si>
  <si>
    <t>ha5320@gsci.soran.edu.iq</t>
  </si>
  <si>
    <t>1Nb2r_WcsNVjEs4lKoCNetbo1grF_wY2w</t>
  </si>
  <si>
    <t>https://drive.google.com/file/d/1Nb2r_WcsNVjEs4lKoCNetbo1grF_wY2w/view?usp=drivesdk</t>
  </si>
  <si>
    <t>Hawrin aziz hamasalh - “the relationship between overpopulation and food security”</t>
  </si>
  <si>
    <t xml:space="preserve">Nergz brim mahmud </t>
  </si>
  <si>
    <t>Soran  University -Faculty of Education</t>
  </si>
  <si>
    <t>Department of General science</t>
  </si>
  <si>
    <t>nb2720@gsci.soran.edu.iq</t>
  </si>
  <si>
    <t>1omsJl8DCp8Q0Uuz1EO4fnOi6LjOYSXHr</t>
  </si>
  <si>
    <t>https://drive.google.com/file/d/1omsJl8DCp8Q0Uuz1EO4fnOi6LjOYSXHr/view?usp=drivesdk</t>
  </si>
  <si>
    <t>Nergz brim mahmud  - “the relationship between overpopulation and food security”</t>
  </si>
  <si>
    <t>Sahid ghafwr karim</t>
  </si>
  <si>
    <t>sg3320@gsci.soran.edu.iq</t>
  </si>
  <si>
    <t>1UMSWM4ckTkoBsQaD7oNfPCg4G-6wJwV1</t>
  </si>
  <si>
    <t>https://drive.google.com/file/d/1UMSWM4ckTkoBsQaD7oNfPCg4G-6wJwV1/view?usp=drivesdk</t>
  </si>
  <si>
    <t>Sahid ghafwr karim - “the relationship between overpopulation and food security”</t>
  </si>
  <si>
    <t>khanzad khalid shekh</t>
  </si>
  <si>
    <t>1rLcpyCtkOTNbIVCMCSeUTCFQ9tW5U2W3</t>
  </si>
  <si>
    <t>https://drive.google.com/file/d/1rLcpyCtkOTNbIVCMCSeUTCFQ9tW5U2W3/view?usp=drivesdk</t>
  </si>
  <si>
    <t>khanzad khalid shekh - “the relationship between overpopulation and food security”</t>
  </si>
  <si>
    <t>nariman salah muhammad</t>
  </si>
  <si>
    <t xml:space="preserve">General sceince department </t>
  </si>
  <si>
    <t>nsm368@gsci.soran.edu.iq</t>
  </si>
  <si>
    <t>1SVOCSBlySyKRMCnIUG6gRmw2Uhl0QVpx</t>
  </si>
  <si>
    <t>https://drive.google.com/file/d/1SVOCSBlySyKRMCnIUG6gRmw2Uhl0QVpx/view?usp=drivesdk</t>
  </si>
  <si>
    <t>nariman salah muhammad - “the relationship between overpopulation and food security”</t>
  </si>
  <si>
    <t>159Ix57407Q8jBnZWb1SQtc8IqrNhTiwV</t>
  </si>
  <si>
    <t>https://drive.google.com/file/d/159Ix57407Q8jBnZWb1SQtc8IqrNhTiwV/view?usp=drivesdk</t>
  </si>
  <si>
    <t xml:space="preserve">Darya nazat shokri </t>
  </si>
  <si>
    <t>dn5420@gsci.soran.edu.iq</t>
  </si>
  <si>
    <t>1bQg-Y8r1foqnD7SNdmi8fSWhES36t39X</t>
  </si>
  <si>
    <t>https://drive.google.com/file/d/1bQg-Y8r1foqnD7SNdmi8fSWhES36t39X/view?usp=drivesdk</t>
  </si>
  <si>
    <t>Darya nazat shokri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</si>
  <si>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2:38 PM</t>
  </si>
  <si>
    <t>Darya nazat shokri</t>
  </si>
  <si>
    <t>1O9s79P1lwIdKHvtpPjwSqQ8qJnqsi-Mx</t>
  </si>
  <si>
    <t>https://drive.google.com/file/d/1O9s79P1lwIdKHvtpPjwSqQ8qJnqsi-Mx/view?usp=drivesdk</t>
  </si>
  <si>
    <t>Darya nazat shokri - “the relationship between overpopulation and food security”</t>
  </si>
  <si>
    <t xml:space="preserve">Shawal Muhammad Ibrahim </t>
  </si>
  <si>
    <t>SMI458@gsci.soran.edu.iq</t>
  </si>
  <si>
    <t>1b9hNlrm2bBAtLCQZf3hIGxjMmBtt0faF</t>
  </si>
  <si>
    <t>https://drive.google.com/file/d/1b9hNlrm2bBAtLCQZf3hIGxjMmBtt0faF/view?usp=drivesdk</t>
  </si>
  <si>
    <t>Shawal Muhammad Ibrahim  - “the relationship between overpopulation and food security”</t>
  </si>
  <si>
    <t>Aryan nabi aziz</t>
  </si>
  <si>
    <t>an6120@gsci.soran.edu.iq</t>
  </si>
  <si>
    <t>1q_dcldfZigcT9faoV2WBfqQ21mGFp2um</t>
  </si>
  <si>
    <t>https://drive.google.com/file/d/1q_dcldfZigcT9faoV2WBfqQ21mGFp2um/view?usp=drivesdk</t>
  </si>
  <si>
    <t>Aryan nabi aziz - “the relationship between overpopulation and food security”</t>
  </si>
  <si>
    <t>1cHYwesf-uNJTCBohsYgG4Rbuu44-XOaU</t>
  </si>
  <si>
    <t>https://drive.google.com/file/d/1cHYwesf-uNJTCBohsYgG4Rbuu44-XOaU/view?usp=drivesdk</t>
  </si>
  <si>
    <t>Payam murad hussein</t>
  </si>
  <si>
    <t>Generan science department</t>
  </si>
  <si>
    <t>pmh297@gsci.soran.edu.iq</t>
  </si>
  <si>
    <t>1kLjiGawNj-Mzo6EulSJfsgCcETw03hg6</t>
  </si>
  <si>
    <t>https://drive.google.com/file/d/1kLjiGawNj-Mzo6EulSJfsgCcETw03hg6/view?usp=drivesdk</t>
  </si>
  <si>
    <t>Payam murad hussein - “the relationship between overpopulation and food security”</t>
  </si>
  <si>
    <t>Aveen Faher Taher</t>
  </si>
  <si>
    <t>aft287@gsci.soran.edu.iq</t>
  </si>
  <si>
    <t>1c_jUma6GPLN26DEM7_6WLxCDUQfaMq_I</t>
  </si>
  <si>
    <t>https://drive.google.com/file/d/1c_jUma6GPLN26DEM7_6WLxCDUQfaMq_I/view?usp=drivesdk</t>
  </si>
  <si>
    <t>Aveen Faher Taher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</si>
  <si>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2:39 PM</t>
  </si>
  <si>
    <t>Runas Rasul Othman</t>
  </si>
  <si>
    <t>rr3120@gsci.soran.edu.iq</t>
  </si>
  <si>
    <t>1CBwCVHqRuuGvVR4GgbHF7F62sLYB8QK7</t>
  </si>
  <si>
    <t>https://drive.google.com/file/d/1CBwCVHqRuuGvVR4GgbHF7F62sLYB8QK7/view?usp=drivesdk</t>
  </si>
  <si>
    <t>Runas Rasul Othman - “the relationship between overpopulation and food security”</t>
  </si>
  <si>
    <t>Aryan muhammad hassan</t>
  </si>
  <si>
    <t>AMH588@gsci.soran.edu.iq</t>
  </si>
  <si>
    <t>1kGooAEkqp9VS4FeMPBFowYmFTAcS91hh</t>
  </si>
  <si>
    <t>https://drive.google.com/file/d/1kGooAEkqp9VS4FeMPBFowYmFTAcS91hh/view?usp=drivesdk</t>
  </si>
  <si>
    <t>Aryan muhammad hassan - “the relationship between overpopulation and food security”</t>
  </si>
  <si>
    <t>zhvin farkho farigh mohammad</t>
  </si>
  <si>
    <t>zff439@gsci.soran.edu.iq</t>
  </si>
  <si>
    <t>1C80xoM6ftpXjlvaZ-yd_LH5GiMaS69dL</t>
  </si>
  <si>
    <t>https://drive.google.com/file/d/1C80xoM6ftpXjlvaZ-yd_LH5GiMaS69dL/view?usp=drivesdk</t>
  </si>
  <si>
    <t>zhvin farkho farigh mohammad - “the relationship between overpopulation and food security”</t>
  </si>
  <si>
    <t>mohammad nihmat ghafur</t>
  </si>
  <si>
    <t>1s0D2p1vE228QZ1xzSlxN46xXqr0SypsJ</t>
  </si>
  <si>
    <t>https://drive.google.com/file/d/1s0D2p1vE228QZ1xzSlxN46xXqr0SypsJ/view?usp=drivesdk</t>
  </si>
  <si>
    <t>mohammad nihmat ghafur - “the relationship between overpopulation and food security”</t>
  </si>
  <si>
    <t>Nigar Ali Salim</t>
  </si>
  <si>
    <t>1fZdFfbjsLZCvZS7jLgYK93WnSG8Q8HhL</t>
  </si>
  <si>
    <t>https://drive.google.com/file/d/1fZdFfbjsLZCvZS7jLgYK93WnSG8Q8HhL/view?usp=drivesdk</t>
  </si>
  <si>
    <t>Nigar Ali Salim - “the relationship between overpopulation and food security”</t>
  </si>
  <si>
    <t>Halima Muslih Huseen</t>
  </si>
  <si>
    <t>HMH518@gsci.soran.edu.iq</t>
  </si>
  <si>
    <t>1CYLMzuOPgxH2t-o4iihgLN4yoKbzRyJZ</t>
  </si>
  <si>
    <t>https://drive.google.com/file/d/1CYLMzuOPgxH2t-o4iihgLN4yoKbzRyJZ/view?usp=drivesdk</t>
  </si>
  <si>
    <t>Halima Muslih Huseen - “the relationship between overpopulation and food security”</t>
  </si>
  <si>
    <t>shahyan bakhtyar mustafa</t>
  </si>
  <si>
    <t>shahyanbakhtyar77@gmail.com</t>
  </si>
  <si>
    <t>1-n061I9z1FHWU4OcKPgOJtk1f89XesF7</t>
  </si>
  <si>
    <t>https://drive.google.com/file/d/1-n061I9z1FHWU4OcKPgOJtk1f89XesF7/view?usp=drivesdk</t>
  </si>
  <si>
    <t>shahyan bakhtyar mustafa - “the relationship between overpopulation and food security”</t>
  </si>
  <si>
    <t>Document successfully created; Document successfully merged; PDF created; !!Error Sending Emails: تم تفعيل الخدمة مرات كثيرة جدًا ليوم واحد: email.; Manually run by qa.edu.soran@gmail.com; Timestamp: May 5 2021 2:40 PM</t>
  </si>
  <si>
    <t>iman qasm qadr</t>
  </si>
  <si>
    <t>Soran university \Faculte of education</t>
  </si>
  <si>
    <t>general scince</t>
  </si>
  <si>
    <t>iq1920@gsci.soran.edu.iq</t>
  </si>
  <si>
    <t>11hD-VMUnz9g_ELGm5G8jBciM2X1rkMe0</t>
  </si>
  <si>
    <t>https://drive.google.com/file/d/11hD-VMUnz9g_ELGm5G8jBciM2X1rkMe0/view?usp=drivesdk</t>
  </si>
  <si>
    <t>iman qasm qadr - “the relationship between overpopulation and food security”</t>
  </si>
  <si>
    <t>1K7A5Y9sAQZOefUyUSptZfiCs_0-I8FNY</t>
  </si>
  <si>
    <t>https://drive.google.com/file/d/1K7A5Y9sAQZOefUyUSptZfiCs_0-I8FNY/view?usp=drivesdk</t>
  </si>
  <si>
    <t xml:space="preserve">Gulstan salih khdhir </t>
  </si>
  <si>
    <t>gs1320@gsci.soran.edu.iq</t>
  </si>
  <si>
    <t>1qOve6AHQKk16eamxdtQPGoNsoSdXyJVH</t>
  </si>
  <si>
    <t>https://drive.google.com/file/d/1qOve6AHQKk16eamxdtQPGoNsoSdXyJVH/view?usp=drivesdk</t>
  </si>
  <si>
    <t>Gulstan salih khdhir  - “the relationship between overpopulation and food security”</t>
  </si>
  <si>
    <t>1yujWgynGMZhK0ezpBDle0Nf55pzspzsZ</t>
  </si>
  <si>
    <t>https://drive.google.com/file/d/1yujWgynGMZhK0ezpBDle0Nf55pzspzsZ/view?usp=drivesdk</t>
  </si>
  <si>
    <t>1o-OoD90g4iUpzpalyBioAZZKx10M1i6O</t>
  </si>
  <si>
    <t>https://drive.google.com/file/d/1o-OoD90g4iUpzpalyBioAZZKx10M1i6O/view?usp=drivesdk</t>
  </si>
  <si>
    <t>1PRj9JPyHbpjYAa9tQTcrocnk7lsnA6P9</t>
  </si>
  <si>
    <t>https://drive.google.com/file/d/1PRj9JPyHbpjYAa9tQTcrocnk7lsnA6P9/view?usp=drivesdk</t>
  </si>
  <si>
    <t>Document successfully created; Document successfully merged; PDF created; !!Error Sending Emails: تم تفعيل الخدمة مرات كثيرة جدًا ليوم واحد: email.; Manually run by qa.edu.soran@gmail.com; Timestamp: May 5 2021 2:41 PM</t>
  </si>
  <si>
    <t>13wIcu5HlByd2YakdMdl9VURAMIB_g0ph</t>
  </si>
  <si>
    <t>https://drive.google.com/file/d/13wIcu5HlByd2YakdMdl9VURAMIB_g0ph/view?usp=drivesdk</t>
  </si>
  <si>
    <t>Hawzheen khasro abdulazeez</t>
  </si>
  <si>
    <t xml:space="preserve">General Science </t>
  </si>
  <si>
    <t>hk1620@gsci.soran.edu.iq</t>
  </si>
  <si>
    <t>1yR6jh2zMB6mqyMa-bTtJrL-x2-8uO4jA</t>
  </si>
  <si>
    <t>https://drive.google.com/file/d/1yR6jh2zMB6mqyMa-bTtJrL-x2-8uO4jA/view?usp=drivesdk</t>
  </si>
  <si>
    <t>Hawzheen khasro abdulazeez - “the relationship between overpopulation and food security”</t>
  </si>
  <si>
    <t>1w_CgqzafvjDhLU5zeLqXEfSb0A_r_9YA</t>
  </si>
  <si>
    <t>https://drive.google.com/file/d/1w_CgqzafvjDhLU5zeLqXEfSb0A_r_9YA/view?usp=drivesdk</t>
  </si>
  <si>
    <t>Nergz braem mahmud</t>
  </si>
  <si>
    <t>1YsyaueJ0-BhVLAnNpPcyyF8mcwavOD72</t>
  </si>
  <si>
    <t>https://drive.google.com/file/d/1YsyaueJ0-BhVLAnNpPcyyF8mcwavOD72/view?usp=drivesdk</t>
  </si>
  <si>
    <t>Nergz braem mahmud - “the relationship between overpopulation and food security”</t>
  </si>
  <si>
    <t>1HRPP1JVbyWodD42sKo11mLIHdx_F3wTS</t>
  </si>
  <si>
    <t>https://drive.google.com/file/d/1HRPP1JVbyWodD42sKo11mLIHdx_F3wTS/view?usp=drivesdk</t>
  </si>
  <si>
    <t>Baidaa Mijbel Ali</t>
  </si>
  <si>
    <t>baidaabio@uomustansiriyah.edu.iq</t>
  </si>
  <si>
    <t>1OBMDbFklpU-xRC7BIUkkTetPVLR0kvub</t>
  </si>
  <si>
    <t>https://drive.google.com/file/d/1OBMDbFklpU-xRC7BIUkkTetPVLR0kvub/view?usp=drivesdk</t>
  </si>
  <si>
    <t>Baidaa Mijbel Ali - “the relationship between overpopulation and food security”</t>
  </si>
  <si>
    <t>Document successfully created; Document successfully merged; PDF created; Emails Sent: [To: baidaabio@uomustansiriyah.edu.iq]; Manually run by qa.edu.soran@gmail.com; Timestamp: May 7 2021 6:19 AM</t>
  </si>
  <si>
    <t>KAZHAl MOHAMMAD SULAIMAN</t>
  </si>
  <si>
    <t>1J5KN1tvVGIINk5AFxMsByWCutQZjOWTS</t>
  </si>
  <si>
    <t>https://drive.google.com/file/d/1J5KN1tvVGIINk5AFxMsByWCutQZjOWTS/view?usp=drivesdk</t>
  </si>
  <si>
    <t>KAZHAl MOHAMMAD SULAIMAN - “the relationship between overpopulation and food security”</t>
  </si>
  <si>
    <t>Document successfully created; Document successfully merged; PDF created; Emails Sent: [To: Kazhal.Sulaiman@su.edu.krd]; Manually run by qa.edu.soran@gmail.com; Timestamp: May 7 2021 6:19 AM</t>
  </si>
  <si>
    <t>Language Comprehension and Production, Language Disorders</t>
  </si>
  <si>
    <t>1PE3Gn4oQodFB8SuzN_19FuNTOTPaOf6c</t>
  </si>
  <si>
    <t>https://drive.google.com/file/d/1PE3Gn4oQodFB8SuzN_19FuNTOTPaOf6c/view?usp=drivesdk</t>
  </si>
  <si>
    <t>Khlood noori saeed  - Language Comprehension and Production, Language Disorders</t>
  </si>
  <si>
    <t>Document successfully created; Document successfully merged; PDF created; Emails Sent: [To: khlood.saeed@soran.edu.iq]; Manually run by hersh.hamadameen@soran.edu.iq; Timestamp: Apr 14 2021 4:32 AM</t>
  </si>
  <si>
    <t>1_nV9wmtSnkqcQIuyx6u4Q7UJZa4oOXMx</t>
  </si>
  <si>
    <t>https://drive.google.com/file/d/1_nV9wmtSnkqcQIuyx6u4Q7UJZa4oOXMx/view?usp=drivesdk</t>
  </si>
  <si>
    <t>AMJAD AHMED JUMAAH - Language Comprehension and Production, Language Disorders</t>
  </si>
  <si>
    <t>Document successfully created; Document successfully merged; PDF created; Emails Sent: [To: amjad.jumaa@soran.edu.iq]; Manually run by hersh.hamadameen@soran.edu.iq; Timestamp: Apr 14 2021 4:33 AM</t>
  </si>
  <si>
    <t>Dlgash Said Saido</t>
  </si>
  <si>
    <t xml:space="preserve"> Education</t>
  </si>
  <si>
    <t>Social Sciences</t>
  </si>
  <si>
    <t>dlgash.saido@soran.edu.iq</t>
  </si>
  <si>
    <t>1c_VgM9CEqgT1FjApd1XolkGmmXdEtYXe</t>
  </si>
  <si>
    <t>https://drive.google.com/file/d/1c_VgM9CEqgT1FjApd1XolkGmmXdEtYXe/view?usp=drivesdk</t>
  </si>
  <si>
    <t>Dlgash Said Saido - Language Comprehension and Production, Language Disorders</t>
  </si>
  <si>
    <t>Document successfully created; Document successfully merged; PDF created; Emails Sent: [To: dlgash.saido@soran.edu.iq]; Manually run by hersh.hamadameen@soran.edu.iq; Timestamp: Apr 14 2021 4:33 AM</t>
  </si>
  <si>
    <t>soram</t>
  </si>
  <si>
    <t>1za6iTz7Qnrpdtu29ll-ms5p_0wp6PlKa</t>
  </si>
  <si>
    <t>https://drive.google.com/file/d/1za6iTz7Qnrpdtu29ll-ms5p_0wp6PlKa/view?usp=drivesdk</t>
  </si>
  <si>
    <t>sarbaz majeed omer - Language Comprehension and Production, Language Disorders</t>
  </si>
  <si>
    <t>Document successfully created; Document successfully merged; PDF created; Emails Sent: [To: sarbaz.omer@soran.adu.iq]; Manually run by hersh.hamadameen@soran.edu.iq; Timestamp: Apr 14 2021 4:33 AM</t>
  </si>
  <si>
    <t>kazim shekh hussein</t>
  </si>
  <si>
    <t>arts</t>
  </si>
  <si>
    <t>kadhim.hussein@soran.edu.iq</t>
  </si>
  <si>
    <t>1fWbjxC-CkgFDeGWnnhe0XBK-LlFkPrG4</t>
  </si>
  <si>
    <t>https://drive.google.com/file/d/1fWbjxC-CkgFDeGWnnhe0XBK-LlFkPrG4/view?usp=drivesdk</t>
  </si>
  <si>
    <t>kazim shekh hussein - Language Comprehension and Production, Language Disorders</t>
  </si>
  <si>
    <t>Document successfully created; Document successfully merged; PDF created; Emails Sent: [To: kadhim.hussein@soran.edu.iq]; Manually run by hersh.hamadameen@soran.edu.iq; Timestamp: Apr 14 2021 4:33 AM</t>
  </si>
  <si>
    <t xml:space="preserve">Mokhles Saleh Ibrahim </t>
  </si>
  <si>
    <t>mokhles.saleh@soran.edu.iq</t>
  </si>
  <si>
    <t>1WYn1HFBP9zeXyHbiwblcRGgdK5oMGwrU</t>
  </si>
  <si>
    <t>https://drive.google.com/file/d/1WYn1HFBP9zeXyHbiwblcRGgdK5oMGwrU/view?usp=drivesdk</t>
  </si>
  <si>
    <t>Mokhles Saleh Ibrahim  - Language Comprehension and Production, Language Disorders</t>
  </si>
  <si>
    <t>Document successfully created; Document successfully merged; PDF created; Emails Sent: [To: mokhles.saleh@soran.edu.iq]; Manually run by hersh.hamadameen@soran.edu.iq; Timestamp: Apr 14 2021 4:33 AM</t>
  </si>
  <si>
    <t>Talib Muhamamd sharif Omer</t>
  </si>
  <si>
    <t>1QtkX8d2LgGD31eIdONZx6nQm8Bra9ObO</t>
  </si>
  <si>
    <t>https://drive.google.com/file/d/1QtkX8d2LgGD31eIdONZx6nQm8Bra9ObO/view?usp=drivesdk</t>
  </si>
  <si>
    <t>Talib Muhamamd sharif Omer - Language Comprehension and Production, Language Disorders</t>
  </si>
  <si>
    <t>Document successfully created; Document successfully merged; PDF created; Emails Sent: [To: Talib.omer@soran.edu.iq]; Manually run by hersh.hamadameen@soran.edu.iq; Timestamp: Apr 14 2021 4:33 AM</t>
  </si>
  <si>
    <t>Hamid Hamid Nabi</t>
  </si>
  <si>
    <t>Mathematic and Kurdish</t>
  </si>
  <si>
    <t>1rG8MOFzkxRZCXVVbWOhQjGmLTZ6YTT3z</t>
  </si>
  <si>
    <t>https://drive.google.com/file/d/1rG8MOFzkxRZCXVVbWOhQjGmLTZ6YTT3z/view?usp=drivesdk</t>
  </si>
  <si>
    <t>Hamid Hamid Nabi - Language Comprehension and Production, Language Disorders</t>
  </si>
  <si>
    <t>Document successfully created; Document successfully merged; PDF created; Emails Sent: [To: hamid.nabi@visitors.soran.edu.iq]; Manually run by hersh.hamadameen@soran.edu.iq; Timestamp: Apr 14 2021 4:34 AM</t>
  </si>
  <si>
    <t>1KvcyROsZmLTgFdI944tpoXwrB_h-QPV3</t>
  </si>
  <si>
    <t>https://drive.google.com/file/d/1KvcyROsZmLTgFdI944tpoXwrB_h-QPV3/view?usp=drivesdk</t>
  </si>
  <si>
    <t>Mahabad Izaddin M.Amin - Language Comprehension and Production, Language Disorders</t>
  </si>
  <si>
    <t>Document successfully created; Document successfully merged; PDF created; Emails Sent: [To: mhabad.muhammadamin@soran.edu.iq]; Manually run by hersh.hamadameen@soran.edu.iq; Timestamp: Apr 14 2021 4:34 AM</t>
  </si>
  <si>
    <t>faculty of Arts</t>
  </si>
  <si>
    <t>1veGeSTQoDlS_Z5QaBBAXskhGpCZQ9izs</t>
  </si>
  <si>
    <t>https://drive.google.com/file/d/1veGeSTQoDlS_Z5QaBBAXskhGpCZQ9izs/view?usp=drivesdk</t>
  </si>
  <si>
    <t>Kaifi Muhammad Aziz - Language Comprehension and Production, Language Disorders</t>
  </si>
  <si>
    <t>Document successfully created; Document successfully merged; PDF created; Emails Sent: [To: kaifi.aziz@soran.edu.iq]; Manually run by hersh.hamadameen@soran.edu.iq; Timestamp: Apr 14 2021 4:34 AM</t>
  </si>
  <si>
    <t>1i61bciYabHdE_yVV5U4DwoudAg_XdOl1</t>
  </si>
  <si>
    <t>https://drive.google.com/file/d/1i61bciYabHdE_yVV5U4DwoudAg_XdOl1/view?usp=drivesdk</t>
  </si>
  <si>
    <t>Haideh Ghaderi  - Language Comprehension and Production, Language Disorders</t>
  </si>
  <si>
    <t>Document successfully created; Document successfully merged; PDF created; Emails Sent: [To: haideh.ghaderi@soran.edu.iq]; Manually run by hersh.hamadameen@soran.edu.iq; Timestamp: Apr 14 2021 4:34 AM</t>
  </si>
  <si>
    <t>1g9YJVNRHue9RQJMfQAMBpXUKVG3pHo_F</t>
  </si>
  <si>
    <t>https://drive.google.com/file/d/1g9YJVNRHue9RQJMfQAMBpXUKVG3pHo_F/view?usp=drivesdk</t>
  </si>
  <si>
    <t>NAWZAR MUHAMMAD HAJI - Language Comprehension and Production, Language Disorders</t>
  </si>
  <si>
    <t>Document successfully created; Document successfully merged; PDF created; Emails Sent: [To: nawzar.haji@ena.soran.edu.iq]; Manually run by hersh.hamadameen@soran.edu.iq; Timestamp: Apr 14 2021 4:34 AM</t>
  </si>
  <si>
    <t>Dr. Parween Othman Mustafa</t>
  </si>
  <si>
    <t>Kurdish Language</t>
  </si>
  <si>
    <t>1sJWkSWXZ2IBhwtt80yELDSeFg3T75jDX</t>
  </si>
  <si>
    <t>https://drive.google.com/file/d/1sJWkSWXZ2IBhwtt80yELDSeFg3T75jDX/view?usp=drivesdk</t>
  </si>
  <si>
    <t>Dr. Parween Othman Mustafa - Language Comprehension and Production, Language Disorders</t>
  </si>
  <si>
    <t>Document successfully created; Document successfully merged; PDF created; Emails Sent: [To: parwenhalaf@gmail.com]; Manually run by hersh.hamadameen@soran.edu.iq; Timestamp: Apr 14 2021 4:34 AM</t>
  </si>
  <si>
    <t xml:space="preserve">Law, Political science and Management </t>
  </si>
  <si>
    <t>1akf-hzxLTKZbncLI-lsHTzZ8OgajdjLJ</t>
  </si>
  <si>
    <t>https://drive.google.com/file/d/1akf-hzxLTKZbncLI-lsHTzZ8OgajdjLJ/view?usp=drivesdk</t>
  </si>
  <si>
    <t>Mikaeel Biro Munaf  - Language Comprehension and Production, Language Disorders</t>
  </si>
  <si>
    <t>Document successfully created; Document successfully merged; PDF created; Emails Sent: [To: mikaeel.munaf@soran.edu.iq]; Manually run by hersh.hamadameen@soran.edu.iq; Timestamp: Apr 14 2021 4:35 AM</t>
  </si>
  <si>
    <t>1nnmU-19vcXR333-LJ9EACrRfENrKdZR2</t>
  </si>
  <si>
    <t>https://drive.google.com/file/d/1nnmU-19vcXR333-LJ9EACrRfENrKdZR2/view?usp=drivesdk</t>
  </si>
  <si>
    <t>Document successfully created; Document successfully merged; PDF created; Emails Sent: [To: mhabad.muhammadamin@soran.edu.iq]; Manually run by hersh.hamadameen@soran.edu.iq; Timestamp: Apr 14 2021 4:35 AM</t>
  </si>
  <si>
    <t xml:space="preserve">Haval Abdullah Khudher </t>
  </si>
  <si>
    <t>1revC8Lg5AMdmBrsP4q286s4SSm70dTU-</t>
  </si>
  <si>
    <t>https://drive.google.com/file/d/1revC8Lg5AMdmBrsP4q286s4SSm70dTU-/view?usp=drivesdk</t>
  </si>
  <si>
    <t>Haval Abdullah Khudher  - Language Comprehension and Production, Language Disorders</t>
  </si>
  <si>
    <t>Document successfully created; Document successfully merged; PDF created; Emails Sent: [To: haval.khthr@soran.edu.iq]; Manually run by hersh.hamadameen@soran.edu.iq; Timestamp: Apr 14 2021 4:35 AM</t>
  </si>
  <si>
    <t>1q-Xg8Db3_9FQ2qjno6B3A3vKedt9Xw5l</t>
  </si>
  <si>
    <t>https://drive.google.com/file/d/1q-Xg8Db3_9FQ2qjno6B3A3vKedt9Xw5l/view?usp=drivesdk</t>
  </si>
  <si>
    <t>Shamal Salahaddin ahmed - Language Comprehension and Production, Language Disorders</t>
  </si>
  <si>
    <t>Document successfully created; Document successfully merged; PDF created; Emails Sent: [To: shamal.ahmed@soran.edu.iq]; Manually run by hersh.hamadameen@soran.edu.iq; Timestamp: Apr 14 2021 4:35 AM</t>
  </si>
  <si>
    <t>1SfZSdWNglAVFDEbgromF-o8ml6UY4gCW</t>
  </si>
  <si>
    <t>https://drive.google.com/file/d/1SfZSdWNglAVFDEbgromF-o8ml6UY4gCW/view?usp=drivesdk</t>
  </si>
  <si>
    <t>Kurdistan Rafiq Moheddin - Language Comprehension and Production, Language Disorders</t>
  </si>
  <si>
    <t>Document successfully created; Document successfully merged; PDF created; Emails Sent: [To: kurdistan.moheddin@gmail.com]; Manually run by hersh.hamadameen@soran.edu.iq; Timestamp: Apr 14 2021 4:35 AM</t>
  </si>
  <si>
    <t>Kovan Nadhmi Farho</t>
  </si>
  <si>
    <t xml:space="preserve">Faculty education </t>
  </si>
  <si>
    <t>189A_v474yk3ZXWQzUt1psuUlNbVq4Ccu</t>
  </si>
  <si>
    <t>https://drive.google.com/file/d/189A_v474yk3ZXWQzUt1psuUlNbVq4Ccu/view?usp=drivesdk</t>
  </si>
  <si>
    <t>Kovan Nadhmi Farho - Language Comprehension and Production, Language Disorders</t>
  </si>
  <si>
    <t>Document successfully created; Document successfully merged; PDF created; Emails Sent: [To: Kovan.farho@pe.soran.edu.iq]; Manually run by hersh.hamadameen@soran.edu.iq; Timestamp: Apr 14 2021 4:35 AM</t>
  </si>
  <si>
    <t>ميران محمد صالح</t>
  </si>
  <si>
    <t>بةروةردة</t>
  </si>
  <si>
    <t>زانستة كؤمةلايةتييةكان</t>
  </si>
  <si>
    <t>18VJfHDdCm0zYFkyTcvvVH8Mb99auEdl8</t>
  </si>
  <si>
    <t>https://drive.google.com/file/d/18VJfHDdCm0zYFkyTcvvVH8Mb99auEdl8/view?usp=drivesdk</t>
  </si>
  <si>
    <t>ميران محمد صالح - Language Comprehension and Production, Language Disorders</t>
  </si>
  <si>
    <t>Document successfully created; Document successfully merged; PDF created; Emails Sent: [To: meeran.salih@kue.soran.edu.iq]; Manually run by hersh.hamadameen@soran.edu.iq; Timestamp: Apr 14 2021 4:36 AM</t>
  </si>
  <si>
    <t>17r13Aw7BEARst-WOafkmkTV50SBKAfyN</t>
  </si>
  <si>
    <t>https://drive.google.com/file/d/17r13Aw7BEARst-WOafkmkTV50SBKAfyN/view?usp=drivesdk</t>
  </si>
  <si>
    <t>Talha Khanafdl Omar - Language Comprehension and Production, Language Disorders</t>
  </si>
  <si>
    <t>Document successfully created; Document successfully merged; PDF created; Emails Sent: [To: talha.omar@pe.soran.edu.iq]; Manually run by hersh.hamadameen@soran.edu.iq; Timestamp: Apr 14 2021 4:36 AM</t>
  </si>
  <si>
    <t xml:space="preserve">Presidency of Soran University </t>
  </si>
  <si>
    <t>1cUrawUHI5P0DQHOTC5JjrXznR63Wiwvw</t>
  </si>
  <si>
    <t>https://drive.google.com/file/d/1cUrawUHI5P0DQHOTC5JjrXznR63Wiwvw/view?usp=drivesdk</t>
  </si>
  <si>
    <t>Ribaz Chato Biro  - Language Comprehension and Production, Language Disorders</t>
  </si>
  <si>
    <t>Document successfully created; Document successfully merged; PDF created; Emails Sent: [To: ribaz.biro@soran.edu.iq]; Manually run by hersh.hamadameen@soran.edu.iq; Timestamp: Apr 14 2021 4:36 AM</t>
  </si>
  <si>
    <t>1DoYJ5uxwDZOw8FBZSwbbXp9tOMsap2br</t>
  </si>
  <si>
    <t>https://drive.google.com/file/d/1DoYJ5uxwDZOw8FBZSwbbXp9tOMsap2br/view?usp=drivesdk</t>
  </si>
  <si>
    <t>SAMIAA JAMIL - Language Comprehension and Production, Language Disorders</t>
  </si>
  <si>
    <t>Document successfully created; Document successfully merged; PDF created; Emails Sent: [To: samiaa.abdulwahid@soran.edu.iq]; Manually run by hersh.hamadameen@soran.edu.iq; Timestamp: Apr 14 2021 4:36 AM</t>
  </si>
  <si>
    <t>1ru7AFOgMaYU9vf7JypKIRfQRWZ21YYOE</t>
  </si>
  <si>
    <t>https://drive.google.com/file/d/1ru7AFOgMaYU9vf7JypKIRfQRWZ21YYOE/view?usp=drivesdk</t>
  </si>
  <si>
    <t>حاجی عبدالرحمن حاجی - Language Comprehension and Production, Language Disorders</t>
  </si>
  <si>
    <t>Document successfully created; Document successfully merged; PDF created; Emails Sent: [To: haji.haji@kue.soran.edu.iq]; Manually run by hersh.hamadameen@soran.edu.iq; Timestamp: Apr 14 2021 4:36 AM</t>
  </si>
  <si>
    <t>kaifi  Muhammad Aziz</t>
  </si>
  <si>
    <t>1feneTzkkZmGVHuRcf409oMY2wg3ftvkF</t>
  </si>
  <si>
    <t>https://drive.google.com/file/d/1feneTzkkZmGVHuRcf409oMY2wg3ftvkF/view?usp=drivesdk</t>
  </si>
  <si>
    <t>kaifi  Muhammad Aziz - Language Comprehension and Production, Language Disorders</t>
  </si>
  <si>
    <t>Document successfully created; Document successfully merged; PDF created; Emails Sent: [To: kaifi.aziz@soran.edu.iq]; Manually run by hersh.hamadameen@soran.edu.iq; Timestamp: Apr 14 2021 4:37 AM</t>
  </si>
  <si>
    <t>1VsTze2eTmfYc-IoKmYGfjnMT8YYFRdzb</t>
  </si>
  <si>
    <t>https://drive.google.com/file/d/1VsTze2eTmfYc-IoKmYGfjnMT8YYFRdzb/view?usp=drivesdk</t>
  </si>
  <si>
    <t>Ammar Jawhar Hussien  - Language Comprehension and Production, Language Disorders</t>
  </si>
  <si>
    <t>Document successfully created; Document successfully merged; PDF created; Emails Sent: [To: ammar.hussien@soran.edu.iq]; Manually run by hersh.hamadameen@soran.edu.iq; Timestamp: Apr 14 2021 4:37 AM</t>
  </si>
  <si>
    <t>kurdistan abdulwahab nadr</t>
  </si>
  <si>
    <t>kurdistan.nadr@soran.edu.iq</t>
  </si>
  <si>
    <t>1tfxi1xaosZ8B0oLQNjzXATtFb2L0UyHf</t>
  </si>
  <si>
    <t>https://drive.google.com/file/d/1tfxi1xaosZ8B0oLQNjzXATtFb2L0UyHf/view?usp=drivesdk</t>
  </si>
  <si>
    <t>kurdistan abdulwahab nadr - Language Comprehension and Production, Language Disorders</t>
  </si>
  <si>
    <t>Document successfully created; Document successfully merged; PDF created; Emails Sent: [To: kurdistan.nadr@soran.edu.iq]; Manually run by hersh.hamadameen@soran.edu.iq; Timestamp: Apr 14 2021 4:37 AM</t>
  </si>
  <si>
    <t>1WtShaPXo7p2OF2Uq4DtxFMePkC3vb2Rt</t>
  </si>
  <si>
    <t>https://drive.google.com/file/d/1WtShaPXo7p2OF2Uq4DtxFMePkC3vb2Rt/view?usp=drivesdk</t>
  </si>
  <si>
    <t>hawkar omer khidhir - Language Comprehension and Production, Language Disorders</t>
  </si>
  <si>
    <t>Document successfully created; Document successfully merged; PDF created; Emails Sent: [To: hawkar.khidhir@soran.edu.iq]; Manually run by hersh.hamadameen@soran.edu.iq; Timestamp: Apr 14 2021 4:37 AM</t>
  </si>
  <si>
    <t>srwa Mustafa</t>
  </si>
  <si>
    <t>1QBknHTsWXzX5FCkFa8v3blsQdlj2Le5P</t>
  </si>
  <si>
    <t>https://drive.google.com/file/d/1QBknHTsWXzX5FCkFa8v3blsQdlj2Le5P/view?usp=drivesdk</t>
  </si>
  <si>
    <t>srwa Mustafa - Language Comprehension and Production, Language Disorders</t>
  </si>
  <si>
    <t>Document successfully created; Document successfully merged; PDF created; Emails Sent: [To: srwa.mustafa@soran.edu.iq]; Manually run by hersh.hamadameen@soran.edu.iq; Timestamp: Apr 14 2021 4:37 AM</t>
  </si>
  <si>
    <t>11V1IKxqjrBtZooV8z067bf7B6xA1ddai</t>
  </si>
  <si>
    <t>https://drive.google.com/file/d/11V1IKxqjrBtZooV8z067bf7B6xA1ddai/view?usp=drivesdk</t>
  </si>
  <si>
    <t>Document successfully created; Document successfully merged; PDF created; Emails Sent: [To: haval.khthr@soran.edu.iq]; Manually run by hersh.hamadameen@soran.edu.iq; Timestamp: Apr 14 2021 4:37 AM</t>
  </si>
  <si>
    <t>کارزان کریم خدر</t>
  </si>
  <si>
    <t>1A1cf6vjYdmiLaAZz1ye6tDOB2wc16bLv</t>
  </si>
  <si>
    <t>https://drive.google.com/file/d/1A1cf6vjYdmiLaAZz1ye6tDOB2wc16bLv/view?usp=drivesdk</t>
  </si>
  <si>
    <t>کارزان کریم خدر - Language Comprehension and Production, Language Disorders</t>
  </si>
  <si>
    <t>Document successfully created; Document successfully merged; PDF created; Emails Sent: [To: karzan.khdir@soran.edu.iq]; Manually run by hersh.hamadameen@soran.edu.iq; Timestamp: Apr 14 2021 4:38 AM</t>
  </si>
  <si>
    <t>178zmwiABxaU6-d0MK7wGNHZ7P7HckXil</t>
  </si>
  <si>
    <t>https://drive.google.com/file/d/178zmwiABxaU6-d0MK7wGNHZ7P7HckXil/view?usp=drivesdk</t>
  </si>
  <si>
    <t>Document successfully created; Document successfully merged; PDF created; Emails Sent: [To: ammar.hussien@soran.edu.iq]; Manually run by hersh.hamadameen@soran.edu.iq; Timestamp: Apr 14 2021 4:38 AM</t>
  </si>
  <si>
    <t>1Yl4RnJN0NlgRjTHixTKQA-CuHgW2Wo3U</t>
  </si>
  <si>
    <t>https://drive.google.com/file/d/1Yl4RnJN0NlgRjTHixTKQA-CuHgW2Wo3U/view?usp=drivesdk</t>
  </si>
  <si>
    <t>Rizgar Hassan Mohammad  - Language Comprehension and Production, Language Disorders</t>
  </si>
  <si>
    <t>Document successfully created; Document successfully merged; PDF created; Emails Sent: [To: rizgar.mohammad@soran.edu.iq]; Manually run by hersh.hamadameen@soran.edu.iq; Timestamp: Apr 14 2021 4:38 AM</t>
  </si>
  <si>
    <t>1RcX2wzqj1b37cxompeuZ2GbnzZA2hx-m</t>
  </si>
  <si>
    <t>https://drive.google.com/file/d/1RcX2wzqj1b37cxompeuZ2GbnzZA2hx-m/view?usp=drivesdk</t>
  </si>
  <si>
    <t>Amad Abdullah Ahmed</t>
  </si>
  <si>
    <t>1qHno689WixkGv0JWPQ5KfvBTavG28w4m</t>
  </si>
  <si>
    <t>https://drive.google.com/file/d/1qHno689WixkGv0JWPQ5KfvBTavG28w4m/view?usp=drivesdk</t>
  </si>
  <si>
    <t>Amad Abdullah Ahmed - Language Comprehension and Production, Language Disorders</t>
  </si>
  <si>
    <t>Document successfully created; Document successfully merged; PDF created; Emails Sent: [To: amad.ahmed@soran.edu.iq]; Manually run by hersh.hamadameen@soran.edu.iq; Timestamp: Apr 14 2021 4:38 AM</t>
  </si>
  <si>
    <t>1HfB5V60ID8iorhmZeUbDZQaKvomPqYJB</t>
  </si>
  <si>
    <t>https://drive.google.com/file/d/1HfB5V60ID8iorhmZeUbDZQaKvomPqYJB/view?usp=drivesdk</t>
  </si>
  <si>
    <t>Document successfully created; Document successfully merged; PDF created; Emails Sent: [To: mhabad.muhammadamin@soran.edu.iq]; Manually run by hersh.hamadameen@soran.edu.iq; Timestamp: Apr 14 2021 4:38 AM</t>
  </si>
  <si>
    <t>1miDjV-HjLvW_MnhzX7DpHtJqOfPQZ9AK</t>
  </si>
  <si>
    <t>https://drive.google.com/file/d/1miDjV-HjLvW_MnhzX7DpHtJqOfPQZ9AK/view?usp=drivesdk</t>
  </si>
  <si>
    <t>karzan kareem kheder - Language Comprehension and Production, Language Disorders</t>
  </si>
  <si>
    <t>Document successfully created; Document successfully merged; PDF created; Emails Sent: [To: karzan.khdir@soran.edu.iq]; Manually run by hersh.hamadameen@soran.edu.iq; Timestamp: Apr 14 2021 4:39 AM</t>
  </si>
  <si>
    <t>1MMbhSuzvvIlAedBuKQfJgfWN_VdTn4tn</t>
  </si>
  <si>
    <t>https://drive.google.com/file/d/1MMbhSuzvvIlAedBuKQfJgfWN_VdTn4tn/view?usp=drivesdk</t>
  </si>
  <si>
    <t>Document successfully created; Document successfully merged; PDF created; Emails Sent: [To: samiaa.abdulwahid@soran.edu.iq]; Manually run by hersh.hamadameen@soran.edu.iq; Timestamp: Apr 14 2021 4:39 AM</t>
  </si>
  <si>
    <t>Hawar Kamal Mustafa</t>
  </si>
  <si>
    <t>Faculty of Art</t>
  </si>
  <si>
    <t xml:space="preserve">English Department </t>
  </si>
  <si>
    <t>Hawar.mustafa@univsul.edu.iq</t>
  </si>
  <si>
    <t>1ish7pNirPRZcyspxmTXUqBqBBWXpzOjc</t>
  </si>
  <si>
    <t>https://drive.google.com/file/d/1ish7pNirPRZcyspxmTXUqBqBBWXpzOjc/view?usp=drivesdk</t>
  </si>
  <si>
    <t>Hawar Kamal Mustafa - Language Comprehension and Production, Language Disorders</t>
  </si>
  <si>
    <t>Document successfully created; Document successfully merged; PDF created; Emails Sent: [To: Hawar.mustafa@univsul.edu.iq]; Manually run by hersh.hamadameen@soran.edu.iq; Timestamp: Apr 14 2021 4:39 AM</t>
  </si>
  <si>
    <t>ئالان پشتیوان کریم</t>
  </si>
  <si>
    <t>1lYH__94Td1ABJVI4QZLf0kfPJ-0YpS5T</t>
  </si>
  <si>
    <t>https://drive.google.com/file/d/1lYH__94Td1ABJVI4QZLf0kfPJ-0YpS5T/view?usp=drivesdk</t>
  </si>
  <si>
    <t>ئالان پشتیوان کریم - Language Comprehension and Production, Language Disorders</t>
  </si>
  <si>
    <t>Document successfully created; Document successfully merged; PDF created; Emails Sent: [To: alan.kareem@soran.edu.iq]; Manually run by hersh.hamadameen@soran.edu.iq; Timestamp: Apr 14 2021 4:39 AM</t>
  </si>
  <si>
    <t xml:space="preserve">کارزان کریم خدر </t>
  </si>
  <si>
    <t>1XxRiBChsBA_9HnjBIOiCAftggFrrCekC</t>
  </si>
  <si>
    <t>https://drive.google.com/file/d/1XxRiBChsBA_9HnjBIOiCAftggFrrCekC/view?usp=drivesdk</t>
  </si>
  <si>
    <t>کارزان کریم خدر  - Language Comprehension and Production, Language Disorders</t>
  </si>
  <si>
    <t>Srwa Mustafa</t>
  </si>
  <si>
    <t>19nzhxWft66Ly3-d8k42-J_cqnavybCch</t>
  </si>
  <si>
    <t>https://drive.google.com/file/d/19nzhxWft66Ly3-d8k42-J_cqnavybCch/view?usp=drivesdk</t>
  </si>
  <si>
    <t>Srwa Mustafa - Language Comprehension and Production, Language Disorders</t>
  </si>
  <si>
    <t>Document successfully created; Document successfully merged; PDF created; Emails Sent: [To: srwa.mustafa@soran.edu.iq]; Manually run by hersh.hamadameen@soran.edu.iq; Timestamp: Apr 14 2021 4:39 AM</t>
  </si>
  <si>
    <t>عبدالله قادر عولا</t>
  </si>
  <si>
    <t>1oWiiI4nG-Y-OqeGs03N1h6RibPlY7l1Y</t>
  </si>
  <si>
    <t>https://drive.google.com/file/d/1oWiiI4nG-Y-OqeGs03N1h6RibPlY7l1Y/view?usp=drivesdk</t>
  </si>
  <si>
    <t>عبدالله قادر عولا - Language Comprehension and Production, Language Disorders</t>
  </si>
  <si>
    <t>Document successfully created; Document successfully merged; PDF created; Emails Sent: [To: abdullah.awla@soran.edu.iq]; Manually run by hersh.hamadameen@soran.edu.iq; Timestamp: Apr 14 2021 4:40 AM</t>
  </si>
  <si>
    <t xml:space="preserve">Faculty  Of  Education </t>
  </si>
  <si>
    <t>School  of Sport</t>
  </si>
  <si>
    <t>1RdRbH86wim4TealcP-Qo5bTkoefd4lSO</t>
  </si>
  <si>
    <t>https://drive.google.com/file/d/1RdRbH86wim4TealcP-Qo5bTkoefd4lSO/view?usp=drivesdk</t>
  </si>
  <si>
    <t>MUMTAZ AHMED AMEEN - Language Comprehension and Production, Language Disorders</t>
  </si>
  <si>
    <t>Document successfully created; Document successfully merged; PDF created; Emails Sent: [To: mumtaz.ameen@soran.edu.iq]; Manually run by hersh.hamadameen@soran.edu.iq; Timestamp: Apr 14 2021 4:40 AM</t>
  </si>
  <si>
    <t xml:space="preserve">دلخوش رفيق محي الدين </t>
  </si>
  <si>
    <t xml:space="preserve">اللغة العربية </t>
  </si>
  <si>
    <t>1TFiXpNWFttr6lpseusk9LUty6FaWkrbv</t>
  </si>
  <si>
    <t>https://drive.google.com/file/d/1TFiXpNWFttr6lpseusk9LUty6FaWkrbv/view?usp=drivesdk</t>
  </si>
  <si>
    <t>دلخوش رفيق محي الدين  - Language Comprehension and Production, Language Disorders</t>
  </si>
  <si>
    <t>Document successfully created; Document successfully merged; PDF created; Emails Sent: [To: dilkhosh.moheddin@su.edu.krd]; Manually run by hersh.hamadameen@soran.edu.iq; Timestamp: Apr 14 2021 4:40 AM</t>
  </si>
  <si>
    <t>1I_0djK31ziVv0gYPsmCVb-baVBBSamzJ</t>
  </si>
  <si>
    <t>https://drive.google.com/file/d/1I_0djK31ziVv0gYPsmCVb-baVBBSamzJ/view?usp=drivesdk</t>
  </si>
  <si>
    <t>Basan Tanj Yaba - Language Comprehension and Production, Language Disorders</t>
  </si>
  <si>
    <t>Document successfully created; Document successfully merged; PDF created; Emails Sent: [To: basan.yaba@soran.edu.iq]; Manually run by hersh.hamadameen@soran.edu.iq; Timestamp: Apr 14 2021 4:40 AM</t>
  </si>
  <si>
    <t>12mNOldjK4ySa7CkL_daQ1j-Vm4jRGUm4</t>
  </si>
  <si>
    <t>https://drive.google.com/file/d/12mNOldjK4ySa7CkL_daQ1j-Vm4jRGUm4/view?usp=drivesdk</t>
  </si>
  <si>
    <t>Document successfully created; Document successfully merged; PDF created; Emails Sent: [To: haideh.ghaderi@soran.edu.iq]; Manually run by hersh.hamadameen@soran.edu.iq; Timestamp: Apr 14 2021 4:40 AM</t>
  </si>
  <si>
    <t>Modern sport management concepts</t>
  </si>
  <si>
    <t>Wadie Yassin Al-tikrity</t>
  </si>
  <si>
    <t>wadiekhallil@yahoo.com</t>
  </si>
  <si>
    <t>1jq-w4fI7b4St7P3l3rzgfzyY7urTRd9M</t>
  </si>
  <si>
    <t>https://drive.google.com/file/d/1jq-w4fI7b4St7P3l3rzgfzyY7urTRd9M/view?usp=drivesdk</t>
  </si>
  <si>
    <t>Wadie Yassin Al-tikrity - Modern sport management concepts</t>
  </si>
  <si>
    <t>Document successfully created; Document successfully merged; PDF created; Emails Sent: [To: wadiekhallil@yahoo.com]; Manually run by qa.edu.soran@gmail.com; Timestamp: May 9 2021 4:16 PM</t>
  </si>
  <si>
    <t xml:space="preserve">Haidar Bawakhan Ahmed </t>
  </si>
  <si>
    <t>1kKmMreudWThkr9T0NtgOEAEx0y7x-GUx</t>
  </si>
  <si>
    <t>https://drive.google.com/file/d/1kKmMreudWThkr9T0NtgOEAEx0y7x-GUx/view?usp=drivesdk</t>
  </si>
  <si>
    <t>Haidar Bawakhan Ahmed  - Modern sport management concepts</t>
  </si>
  <si>
    <t>Document successfully created; Document successfully merged; PDF created; Emails Sent: [To: haidar.bawakhan@garmian.edu.krd]; Manually run by hersh.hamadameen@soran.edu.iq; Timestamp: May 13 2021 7:18 AM</t>
  </si>
  <si>
    <t xml:space="preserve">falih.shlsh@soran.edu.iq </t>
  </si>
  <si>
    <t>19yAMWkXo81JSWTcd_iL5shCIb3JfqiAJ</t>
  </si>
  <si>
    <t>https://drive.google.com/file/d/19yAMWkXo81JSWTcd_iL5shCIb3JfqiAJ/view?usp=drivesdk</t>
  </si>
  <si>
    <t>Falih Jaaz Shlsh - Modern sport management concepts</t>
  </si>
  <si>
    <t>Document successfully created; Document successfully merged; PDF created; Emails Sent: [To: falih.shlsh@soran.edu.iq]; Manually run by hersh.hamadameen@soran.edu.iq; Timestamp: May 13 2021 7:45 AM</t>
  </si>
  <si>
    <t>Rizgar Majeed khudhur</t>
  </si>
  <si>
    <t>Political science</t>
  </si>
  <si>
    <t>rizgar.majeed@koyauniversity.org</t>
  </si>
  <si>
    <t>1NamoPefWGm2qTl3ibRKKxyt0QPzWlcjr</t>
  </si>
  <si>
    <t>https://drive.google.com/file/d/1NamoPefWGm2qTl3ibRKKxyt0QPzWlcjr/view?usp=drivesdk</t>
  </si>
  <si>
    <t>Rizgar Majeed khudhur - Modern sport management concepts</t>
  </si>
  <si>
    <t>Document successfully created; Document successfully merged; PDF created; Emails Sent: [To: rizgar.majeed@koyauniversity.org]; Manually run by hersh.hamadameen@soran.edu.iq; Timestamp: May 20 2021 6:25 AM</t>
  </si>
  <si>
    <t>Eman Alias azzo</t>
  </si>
  <si>
    <t>mailto:eman.azoo@su.edu.krd</t>
  </si>
  <si>
    <t>1ucZAKu3v1ThJ_FtedD5kYoETjgS1VeHQ</t>
  </si>
  <si>
    <t>https://drive.google.com/file/d/1ucZAKu3v1ThJ_FtedD5kYoETjgS1VeHQ/view?usp=drivesdk</t>
  </si>
  <si>
    <t>Eman Alias azzo - Modern sport management concepts</t>
  </si>
  <si>
    <t>Document successfully created; Document successfully merged; PDF created; !!Error Sending Emails: Invalid email: mailto:eman.azoo@su.edu.krd; Manually run by hersh.hamadameen@soran.edu.iq; Timestamp: May 20 2021 6:25 AM</t>
  </si>
  <si>
    <t>Farhad Kareem Maulood</t>
  </si>
  <si>
    <t>farhad.maulood@su.edu.krd</t>
  </si>
  <si>
    <t>1ka2bQ9AFf_uyPYKISRLwDOj11VgPfDZL</t>
  </si>
  <si>
    <t>https://drive.google.com/file/d/1ka2bQ9AFf_uyPYKISRLwDOj11VgPfDZL/view?usp=drivesdk</t>
  </si>
  <si>
    <t>Farhad Kareem Maulood - Modern sport management concepts</t>
  </si>
  <si>
    <t>Document successfully created; Document successfully merged; PDF created; Emails Sent: [To: farhad.maulood@su.edu.krd]; Manually run by hersh.hamadameen@soran.edu.iq; Timestamp: May 25 2021 4:01 AM</t>
  </si>
  <si>
    <t>AZAD HASSAN ABDULLAH</t>
  </si>
  <si>
    <t xml:space="preserve">سلیمانی </t>
  </si>
  <si>
    <t>SPORT</t>
  </si>
  <si>
    <t>1ZYGRPBEAHUFE4dAWB8JOFfrG9-FLcDMD</t>
  </si>
  <si>
    <t>https://drive.google.com/file/d/1ZYGRPBEAHUFE4dAWB8JOFfrG9-FLcDMD/view?usp=drivesdk</t>
  </si>
  <si>
    <t>AZAD HASSAN ABDULLAH - Modern sport management concepts</t>
  </si>
  <si>
    <t>Document successfully created; Document successfully merged; PDF created; Emails Sent: [To: azad.abdullah@univsul.edu.iq]; Manually run by hersh.hamadameen@soran.edu.iq; Timestamp: Jun 12 2021 6:35 AM</t>
  </si>
  <si>
    <t>Modern sports training theories</t>
  </si>
  <si>
    <t>1AwQC6xrd4qc6kSm3iiIPLnxOY6lGrflE</t>
  </si>
  <si>
    <t>https://drive.google.com/file/d/1AwQC6xrd4qc6kSm3iiIPLnxOY6lGrflE/view?usp=drivesdk</t>
  </si>
  <si>
    <t>Wadie Yassin Al-tikrity - Modern sports training theories</t>
  </si>
  <si>
    <t>1GPyoERgiLPNb1d8NVUpSUcM0FfQbvcX1</t>
  </si>
  <si>
    <t>https://drive.google.com/file/d/1GPyoERgiLPNb1d8NVUpSUcM0FfQbvcX1/view?usp=drivesdk</t>
  </si>
  <si>
    <t>Haidar Bawakhan Ahmed  - Modern sports training theories</t>
  </si>
  <si>
    <t>1K4v8h8Pt-IGXl_QuLqkyBRRn9G_hB3iV</t>
  </si>
  <si>
    <t>https://drive.google.com/file/d/1K4v8h8Pt-IGXl_QuLqkyBRRn9G_hB3iV/view?usp=drivesdk</t>
  </si>
  <si>
    <t>Falih Jaaz Shlsh - Modern sports training theories</t>
  </si>
  <si>
    <t>Document successfully created; Document successfully merged; PDF created; Emails Sent: [To: falih.shlsh@soran.edu.iq]; Manually run by hersh.hamadameen@soran.edu.iq; Timestamp: May 13 2021 7:39 AM</t>
  </si>
  <si>
    <t>Sarkaft Rshid</t>
  </si>
  <si>
    <t>ismael-sport1@hotmail.com</t>
  </si>
  <si>
    <t>1iyQ0qXMTJP7u7Qvi2giKYctqvUyXO8x3</t>
  </si>
  <si>
    <t>https://drive.google.com/file/d/1iyQ0qXMTJP7u7Qvi2giKYctqvUyXO8x3/view?usp=drivesdk</t>
  </si>
  <si>
    <t>Sarkaft Rshid - Modern sports training theories</t>
  </si>
  <si>
    <t>Document successfully created; Document successfully merged; PDF created; Emails Sent: [To: ismael-sport1@hotmail.com]; Manually run by hersh.hamadameen@soran.edu.iq; Timestamp: May 13 2021 7:50 AM</t>
  </si>
  <si>
    <t>ISMAEL MAOOLUD</t>
  </si>
  <si>
    <t>19coqTumxwzm9wYY4JYtCey4a22a3_6qE</t>
  </si>
  <si>
    <t>https://drive.google.com/file/d/19coqTumxwzm9wYY4JYtCey4a22a3_6qE/view?usp=drivesdk</t>
  </si>
  <si>
    <t>ISMAEL MAOOLUD - Modern sports training theories</t>
  </si>
  <si>
    <t>Document successfully created; Document successfully merged; PDF created; Emails Sent: [To: ismael-sport1@hotmail.com]; Manually run by hersh.hamadameen@soran.edu.iq; Timestamp: May 16 2021 2:12 AM</t>
  </si>
  <si>
    <t>1xXWSfI8tqXEtpg0iuBLez2LuXLG4GZcS</t>
  </si>
  <si>
    <t>https://drive.google.com/file/d/1xXWSfI8tqXEtpg0iuBLez2LuXLG4GZcS/view?usp=drivesdk</t>
  </si>
  <si>
    <t>Rizgar Majeed khudhur - Modern sports training theories</t>
  </si>
  <si>
    <t>Document successfully created; Document successfully merged; PDF created; Emails Sent: [To: rizgar.majeed@koyauniversity.org]; Manually run by hersh.hamadameen@soran.edu.iq; Timestamp: May 20 2021 6:24 AM</t>
  </si>
  <si>
    <t>1roDYAFP01bwe2bfrmufWmIRvi8dtVYrv</t>
  </si>
  <si>
    <t>https://drive.google.com/file/d/1roDYAFP01bwe2bfrmufWmIRvi8dtVYrv/view?usp=drivesdk</t>
  </si>
  <si>
    <t>Eman Alias azzo - Modern sports training theories</t>
  </si>
  <si>
    <t>Dr.Ozer Sahdi Ismahil</t>
  </si>
  <si>
    <t>ozer.ismahil@su.edu.krd</t>
  </si>
  <si>
    <t>19wQO1p7Tlh4e00k0qVNA4FPEhih174Iy</t>
  </si>
  <si>
    <t>https://drive.google.com/file/d/19wQO1p7Tlh4e00k0qVNA4FPEhih174Iy/view?usp=drivesdk</t>
  </si>
  <si>
    <t>Dr.Ozer Sahdi Ismahil - Modern sports training theories</t>
  </si>
  <si>
    <t>Document successfully created; Document successfully merged; PDF created; Emails Sent: [To: ozer.ismahil@su.edu.krd]; Manually run by hersh.hamadameen@soran.edu.iq; Timestamp: May 20 2021 6:25 AM</t>
  </si>
  <si>
    <t>1oREB7TfxtkvaW5JdWeznAZOmkSFXKRzm</t>
  </si>
  <si>
    <t>https://drive.google.com/file/d/1oREB7TfxtkvaW5JdWeznAZOmkSFXKRzm/view?usp=drivesdk</t>
  </si>
  <si>
    <t>Farhad Kareem Maulood - Modern sports training theories</t>
  </si>
  <si>
    <t>1Br6hsa_ZJksbWu6O7fpe61EDE2jbwJUo</t>
  </si>
  <si>
    <t>https://drive.google.com/file/d/1Br6hsa_ZJksbWu6O7fpe61EDE2jbwJUo/view?usp=drivesdk</t>
  </si>
  <si>
    <t>AZAD HASSAN ABDULLAH - Modern sports training theories</t>
  </si>
  <si>
    <t>Review Article Writing in Physical Education</t>
  </si>
  <si>
    <t>1851qRPeQLl5je0DnbxW27Xj3pqGNK5S0</t>
  </si>
  <si>
    <t>https://drive.google.com/file/d/1851qRPeQLl5je0DnbxW27Xj3pqGNK5S0/view?usp=drivesdk</t>
  </si>
  <si>
    <t>Khlood noori saeed  - Review Article Writing in Physical Education</t>
  </si>
  <si>
    <t>Document successfully created; Document successfully merged; PDF created; Emails Sent: [To: khlood.saeed@soran.edu.iq]; Manually run by hersh.yousif@gmail.com; Timestamp: Apr 11 2021 6:16 AM</t>
  </si>
  <si>
    <t>دلاور كریم عمر</t>
  </si>
  <si>
    <t>التربیة</t>
  </si>
  <si>
    <t>الریاضة</t>
  </si>
  <si>
    <t>1xBoeBpwwHP8gnzf2-HYNdcR38jq5MtNH</t>
  </si>
  <si>
    <t>https://drive.google.com/file/d/1xBoeBpwwHP8gnzf2-HYNdcR38jq5MtNH/view?usp=drivesdk</t>
  </si>
  <si>
    <t>دلاور كریم عمر - Review Article Writing in Physical Education</t>
  </si>
  <si>
    <t>Document successfully created; Document successfully merged; PDF created; Emails Sent: [To: dlawer.humer@soran.edu.iq]; Manually run by hersh.yousif@gmail.com; Timestamp: Apr 11 2021 6:17 AM</t>
  </si>
  <si>
    <t>Bestoon Akram Ahmad</t>
  </si>
  <si>
    <t>bestoon.ahmad@soran.edu.iq</t>
  </si>
  <si>
    <t>1_pu5Rsau_7KHtaEN8G29YrnYQEWSpD1A</t>
  </si>
  <si>
    <t>https://drive.google.com/file/d/1_pu5Rsau_7KHtaEN8G29YrnYQEWSpD1A/view?usp=drivesdk</t>
  </si>
  <si>
    <t>Bestoon Akram Ahmad - Review Article Writing in Physical Education</t>
  </si>
  <si>
    <t>Document successfully created; Document successfully merged; PDF created; Emails Sent: [To: bestoon.ahmad@soran.edu.iq]; Manually run by hersh.yousif@gmail.com; Timestamp: Apr 11 2021 6:17 AM</t>
  </si>
  <si>
    <t>1jp7BWx2zhEHXYiRqsdGDeA-6VzfMy61X</t>
  </si>
  <si>
    <t>https://drive.google.com/file/d/1jp7BWx2zhEHXYiRqsdGDeA-6VzfMy61X/view?usp=drivesdk</t>
  </si>
  <si>
    <t>NAWZAR MUHAMMAD HAJI - Review Article Writing in Physical Education</t>
  </si>
  <si>
    <t>Document successfully created; Document successfully merged; PDF created; Emails Sent: [To: nawzar.haji@ena.soran.edu.iq]; Manually run by hersh.yousif@gmail.com; Timestamp: Apr 11 2021 6:17 AM</t>
  </si>
  <si>
    <t>19ljFCO23mKX6tRLWLvmrmPAJw3VLyzll</t>
  </si>
  <si>
    <t>https://drive.google.com/file/d/19ljFCO23mKX6tRLWLvmrmPAJw3VLyzll/view?usp=drivesdk</t>
  </si>
  <si>
    <t>Ammar Jawhar Hussien  - Review Article Writing in Physical Education</t>
  </si>
  <si>
    <t>Document successfully created; Document successfully merged; PDF created; Emails Sent: [To: ammar.hussien@soran.edu.iq]; Manually run by hersh.yousif@gmail.com; Timestamp: Apr 11 2021 6:17 AM</t>
  </si>
  <si>
    <t>Talha KhanAvdal Omar</t>
  </si>
  <si>
    <t>1rmQ4vj2vzFHVDlmm_XuSRRZ6pIgwCpsg</t>
  </si>
  <si>
    <t>https://drive.google.com/file/d/1rmQ4vj2vzFHVDlmm_XuSRRZ6pIgwCpsg/view?usp=drivesdk</t>
  </si>
  <si>
    <t>Talha KhanAvdal Omar - Review Article Writing in Physical Education</t>
  </si>
  <si>
    <t>Document successfully created; Document successfully merged; PDF created; Emails Sent: [To: talha.omar@pe.soran.edu.iq]; Manually run by hersh.yousif@gmail.com; Timestamp: Apr 11 2021 6:18 AM</t>
  </si>
  <si>
    <t xml:space="preserve">عارف لطف اله قادری </t>
  </si>
  <si>
    <t xml:space="preserve">Engineering </t>
  </si>
  <si>
    <t>1vFg6Fj0CrDfaBGk1D5z1uf5skn5OsDhn</t>
  </si>
  <si>
    <t>https://drive.google.com/file/d/1vFg6Fj0CrDfaBGk1D5z1uf5skn5OsDhn/view?usp=drivesdk</t>
  </si>
  <si>
    <t>عارف لطف اله قادری  - Review Article Writing in Physical Education</t>
  </si>
  <si>
    <t>Document successfully created; Document successfully merged; PDF created; Emails Sent: [To: aref.ghaderi@soran.edu.iq]; Manually run by hersh.yousif@gmail.com; Timestamp: Apr 11 2021 6:18 AM</t>
  </si>
  <si>
    <t>1WKIoWk-SUDLUHOoCRisUTgpDYV6pYtEh</t>
  </si>
  <si>
    <t>https://drive.google.com/file/d/1WKIoWk-SUDLUHOoCRisUTgpDYV6pYtEh/view?usp=drivesdk</t>
  </si>
  <si>
    <t>saadaldeen muhammad nuri saed - Review Article Writing in Physical Education</t>
  </si>
  <si>
    <t>Document successfully created; Document successfully merged; PDF created; Emails Sent: [To: saadaldeen.nuri@soran.edu.iq]; Manually run by hersh.yousif@gmail.com; Timestamp: Apr 11 2021 6:18 AM</t>
  </si>
  <si>
    <t>Faculty  Of Education</t>
  </si>
  <si>
    <t>School  Of  Sport</t>
  </si>
  <si>
    <t>1rac1_OP69X1H0wMvxD2eBzsnt8_ushoI</t>
  </si>
  <si>
    <t>https://drive.google.com/file/d/1rac1_OP69X1H0wMvxD2eBzsnt8_ushoI/view?usp=drivesdk</t>
  </si>
  <si>
    <t>MUMTAZ AHMED AMEEN - Review Article Writing in Physical Education</t>
  </si>
  <si>
    <t>Document successfully created; Document successfully merged; PDF created; Emails Sent: [To: mumtaz.ameen@soran.edu.iq]; Manually run by hersh.yousif@gmail.com; Timestamp: Apr 11 2021 6:18 AM</t>
  </si>
  <si>
    <t>1E4bYRUYxaB9ncYeJZliKU7Q6qaw8VeQN</t>
  </si>
  <si>
    <t>https://drive.google.com/file/d/1E4bYRUYxaB9ncYeJZliKU7Q6qaw8VeQN/view?usp=drivesdk</t>
  </si>
  <si>
    <t>Hamid Hamid Nabi - Review Article Writing in Physical Education</t>
  </si>
  <si>
    <t>Document successfully created; Document successfully merged; PDF created; Emails Sent: [To: hamid.nabi@visitors.soran.edu.iq]; Manually run by hersh.yousif@gmail.com; Timestamp: Apr 11 2021 6:18 AM</t>
  </si>
  <si>
    <t>تربیةر</t>
  </si>
  <si>
    <t>ریاضة</t>
  </si>
  <si>
    <t>1CRO3BQt_g-dyyCFP2xfGxxk6GwdBuBPs</t>
  </si>
  <si>
    <t>https://drive.google.com/file/d/1CRO3BQt_g-dyyCFP2xfGxxk6GwdBuBPs/view?usp=drivesdk</t>
  </si>
  <si>
    <t>عبدالله قادر عولا - Review Article Writing in Physical Education</t>
  </si>
  <si>
    <t>Document successfully created; Document successfully merged; PDF created; Emails Sent: [To: abdullah.awla@soran.edu.iq]; Manually run by hersh.yousif@gmail.com; Timestamp: Apr 11 2021 6:18 AM</t>
  </si>
  <si>
    <t>kosrat hussin qader</t>
  </si>
  <si>
    <t>faculty education</t>
  </si>
  <si>
    <t>1SwWco5hoXXxte3eJcoGy0G1fBHj4GR-e</t>
  </si>
  <si>
    <t>https://drive.google.com/file/d/1SwWco5hoXXxte3eJcoGy0G1fBHj4GR-e/view?usp=drivesdk</t>
  </si>
  <si>
    <t>kosrat hussin qader - Review Article Writing in Physical Education</t>
  </si>
  <si>
    <t>Document successfully created; Document successfully merged; PDF created; Emails Sent: [To: kosrat.qader@soran.edu.iq]; Manually run by hersh.yousif@gmail.com; Timestamp: Apr 11 2021 6:19 AM</t>
  </si>
  <si>
    <t>1N9EVBKpEjFE51V0_DLFZGUhn8TLX2yT7</t>
  </si>
  <si>
    <t>https://drive.google.com/file/d/1N9EVBKpEjFE51V0_DLFZGUhn8TLX2yT7/view?usp=drivesdk</t>
  </si>
  <si>
    <t>SAMIAA JAMIL - Review Article Writing in Physical Education</t>
  </si>
  <si>
    <t>Document successfully created; Document successfully merged; PDF created; Emails Sent: [To: samiaa.abdulwahid@soran.edu.iq]; Manually run by hersh.yousif@gmail.com; Timestamp: Apr 11 2021 6:19 AM</t>
  </si>
  <si>
    <t>1lAFOos9_1hrVoPHZpW82YgOlzLazH1nn</t>
  </si>
  <si>
    <t>https://drive.google.com/file/d/1lAFOos9_1hrVoPHZpW82YgOlzLazH1nn/view?usp=drivesdk</t>
  </si>
  <si>
    <t>hawkar omer khidhir - Review Article Writing in Physical Education</t>
  </si>
  <si>
    <t>Document successfully created; Document successfully merged; PDF created; Emails Sent: [To: hawkar.khidhir@soran.edu.iq]; Manually run by hersh.yousif@gmail.com; Timestamp: Apr 11 2021 6:19 AM</t>
  </si>
  <si>
    <t>عبدالملک عوسمان</t>
  </si>
  <si>
    <t xml:space="preserve">پەروەردە </t>
  </si>
  <si>
    <t xml:space="preserve">زانستی کۆمەڵایەتی </t>
  </si>
  <si>
    <t>1Z_Q6JMCxWFO9SKgV6fvt5PRIv1HYEZAa</t>
  </si>
  <si>
    <t>https://drive.google.com/file/d/1Z_Q6JMCxWFO9SKgV6fvt5PRIv1HYEZAa/view?usp=drivesdk</t>
  </si>
  <si>
    <t>عبدالملک عوسمان - Review Article Writing in Physical Education</t>
  </si>
  <si>
    <t>Document successfully created; Document successfully merged; PDF created; Emails Sent: [To: abdulmalek.hamadamin@soran.edu.iq]; Manually run by hersh.yousif@gmail.com; Timestamp: Apr 11 2021 6:19 AM</t>
  </si>
  <si>
    <t xml:space="preserve">HERSH YOUSIF HAMADAMEEN </t>
  </si>
  <si>
    <t>1GmWJLbBUJ5KkQwegCPssoJjXIdDXn_01</t>
  </si>
  <si>
    <t>https://drive.google.com/file/d/1GmWJLbBUJ5KkQwegCPssoJjXIdDXn_01/view?usp=drivesdk</t>
  </si>
  <si>
    <t>HERSH YOUSIF HAMADAMEEN  - Review Article Writing in Physical Education</t>
  </si>
  <si>
    <t>Document successfully created; Document successfully merged; PDF created; Emails Sent: [To: hersh.hamadameen@soran.edu.iq]; Manually run by hersh.yousif@gmail.com; Timestamp: Apr 11 2021 6:19 AM</t>
  </si>
  <si>
    <t>Rwkhsar Nabe Maqdid</t>
  </si>
  <si>
    <t>Kurdish Department</t>
  </si>
  <si>
    <t>1CqeVhtRoMjFaWRUpGx6p8vzpWjGc1Og5</t>
  </si>
  <si>
    <t>https://drive.google.com/file/d/1CqeVhtRoMjFaWRUpGx6p8vzpWjGc1Og5/view?usp=drivesdk</t>
  </si>
  <si>
    <t>Rwkhsar Nabe Maqdid - Review Article Writing in Physical Education</t>
  </si>
  <si>
    <t>Document successfully created; Document successfully merged; PDF created; Emails Sent: [To: rwkhsar.maghdid@soran.edu.iq]; Manually run by hersh.yousif@gmail.com; Timestamp: Apr 11 2021 6:20 AM</t>
  </si>
  <si>
    <t>1RMNkembiy7gDkazDYF5Mk6F4n07PTayW</t>
  </si>
  <si>
    <t>https://drive.google.com/file/d/1RMNkembiy7gDkazDYF5Mk6F4n07PTayW/view?usp=drivesdk</t>
  </si>
  <si>
    <t>Document successfully created; Document successfully merged; PDF created; Emails Sent: [To: ammar.hussien@soran.edu.iq]; Manually run by hersh.yousif@gmail.com; Timestamp: Apr 11 2021 6:20 AM</t>
  </si>
  <si>
    <t>karzan kareen kheder</t>
  </si>
  <si>
    <t>1_p_j_jfusJBLAIUO3Ve7GoiPTXj6MaO0</t>
  </si>
  <si>
    <t>https://drive.google.com/file/d/1_p_j_jfusJBLAIUO3Ve7GoiPTXj6MaO0/view?usp=drivesdk</t>
  </si>
  <si>
    <t>karzan kareen kheder - Review Article Writing in Physical Education</t>
  </si>
  <si>
    <t>Document successfully created; Document successfully merged; PDF created; Emails Sent: [To: karzan.khdir@soran.edu.iq]; Manually run by hersh.yousif@gmail.com; Timestamp: Apr 11 2021 6:20 AM</t>
  </si>
  <si>
    <t>Hewa mohammed ameen nabee</t>
  </si>
  <si>
    <t>hewa.nabee@soran.edu.iq</t>
  </si>
  <si>
    <t>1MxMTWIEpcLoMEwWdk5kBMkOlyq77fOYi</t>
  </si>
  <si>
    <t>https://drive.google.com/file/d/1MxMTWIEpcLoMEwWdk5kBMkOlyq77fOYi/view?usp=drivesdk</t>
  </si>
  <si>
    <t>Hewa mohammed ameen nabee - Review Article Writing in Physical Education</t>
  </si>
  <si>
    <t>Document successfully created; Document successfully merged; PDF created; Emails Sent: [To: hewa.nabee@soran.edu.iq]; Manually run by hersh.yousif@gmail.com; Timestamp: Apr 11 2021 6:20 AM</t>
  </si>
  <si>
    <t>هاوسر رمضان عولا</t>
  </si>
  <si>
    <t>Teaching Assistant/  Assistant Coach/Assistant Research</t>
  </si>
  <si>
    <t>hawsar.aulla@pe.soran.edu.iq</t>
  </si>
  <si>
    <t>1CH7o2ndpjmZbIhizlmJXexAd2y-q29hr</t>
  </si>
  <si>
    <t>https://drive.google.com/file/d/1CH7o2ndpjmZbIhizlmJXexAd2y-q29hr/view?usp=drivesdk</t>
  </si>
  <si>
    <t>هاوسر رمضان عولا - Review Article Writing in Physical Education</t>
  </si>
  <si>
    <t>Document successfully created; Document successfully merged; PDF created; Emails Sent: [To: hawsar.aulla@pe.soran.edu.iq]; Manually run by hersh.yousif@gmail.com; Timestamp: Apr 11 2021 6:20 AM</t>
  </si>
  <si>
    <t>Heresh Muhsin</t>
  </si>
  <si>
    <t>Other</t>
  </si>
  <si>
    <t>فاكه لتى په روه رده</t>
  </si>
  <si>
    <t>herishgardi@gmail.com</t>
  </si>
  <si>
    <t>15M_47ZHJ-KsYE3Kw2xVV93xkvt1kDh7G</t>
  </si>
  <si>
    <t>https://drive.google.com/file/d/15M_47ZHJ-KsYE3Kw2xVV93xkvt1kDh7G/view?usp=drivesdk</t>
  </si>
  <si>
    <t>Heresh Muhsin - Review Article Writing in Physical Education</t>
  </si>
  <si>
    <t>Document successfully created; Document successfully merged; PDF created; Emails Sent: [To: herishgardi@gmail.com]; Manually run by hersh.yousif@gmail.com; Timestamp: Apr 11 2021 6:21 AM</t>
  </si>
  <si>
    <t>1XKb2VwtvzApQFK3e-tf9BL8XyT9Ot6Aj</t>
  </si>
  <si>
    <t>https://drive.google.com/file/d/1XKb2VwtvzApQFK3e-tf9BL8XyT9Ot6Aj/view?usp=drivesdk</t>
  </si>
  <si>
    <t>muthafar mustafa ismahil - Review Article Writing in Physical Education</t>
  </si>
  <si>
    <t>Document successfully created; Document successfully merged; PDF created; Emails Sent: [To: mudtafar.ismahil@soran.edu.iq]; Manually run by hersh.yousif@gmail.com; Timestamp: Apr 11 2021 6:21 AM</t>
  </si>
  <si>
    <t>HEWA mohammed ameen nabee</t>
  </si>
  <si>
    <t>1ZUzeSa3YhHW4EhFZCOVJxVDH5og6E0-_</t>
  </si>
  <si>
    <t>https://drive.google.com/file/d/1ZUzeSa3YhHW4EhFZCOVJxVDH5og6E0-_/view?usp=drivesdk</t>
  </si>
  <si>
    <t>HEWA mohammed ameen nabee - Review Article Writing in Physical Education</t>
  </si>
  <si>
    <t>Document successfully created; Document successfully merged; PDF created; Emails Sent: [To: hewa.nabee@soran.edu.iq]; Manually run by hersh.yousif@gmail.com; Timestamp: Apr 11 2021 6:21 AM</t>
  </si>
  <si>
    <t>1V44xjCdTUA4BiRYYrEIkbEYbngM5rxvS</t>
  </si>
  <si>
    <t>https://drive.google.com/file/d/1V44xjCdTUA4BiRYYrEIkbEYbngM5rxvS/view?usp=drivesdk</t>
  </si>
  <si>
    <t>ميران محمد صالح - Review Article Writing in Physical Education</t>
  </si>
  <si>
    <t>Document successfully created; Document successfully merged; PDF created; Emails Sent: [To: meeran.salih@kue.soran.edu.iq]; Manually run by hersh.yousif@gmail.com; Timestamp: Apr 11 2021 6:21 AM</t>
  </si>
  <si>
    <t>1DzZQ8NwC8GE0Lg9pdkA0DIrETmtMOJu9</t>
  </si>
  <si>
    <t>https://drive.google.com/file/d/1DzZQ8NwC8GE0Lg9pdkA0DIrETmtMOJu9/view?usp=drivesdk</t>
  </si>
  <si>
    <t>Haideh Ghaderi  - Review Article Writing in Physical Education</t>
  </si>
  <si>
    <t>Document successfully created; Document successfully merged; PDF created; Emails Sent: [To: haideh.ghaderi@soran.edu.iq]; Manually run by hersh.yousif@gmail.com; Timestamp: Apr 11 2021 6:21 AM</t>
  </si>
  <si>
    <t>malawan jaf</t>
  </si>
  <si>
    <t>صلاح  الدين اربيل</t>
  </si>
  <si>
    <t>قسم التربية الرياضية</t>
  </si>
  <si>
    <t>malawanjaf@gmail.com</t>
  </si>
  <si>
    <t>1w5ljTp_TXjCmQA1v3w3i3c-ZKvZIxFOX</t>
  </si>
  <si>
    <t>https://drive.google.com/file/d/1w5ljTp_TXjCmQA1v3w3i3c-ZKvZIxFOX/view?usp=drivesdk</t>
  </si>
  <si>
    <t>malawan jaf - Review Article Writing in Physical Education</t>
  </si>
  <si>
    <t>Document successfully created; Document successfully merged; PDF created; Emails Sent: [To: malawanjaf@gmail.com]; Manually run by hersh.yousif@gmail.com; Timestamp: Apr 11 2021 6:28 AM</t>
  </si>
  <si>
    <t>1gQEtsQTn8qSe8zlDegZRPDWLp0xdLylr</t>
  </si>
  <si>
    <t>https://drive.google.com/file/d/1gQEtsQTn8qSe8zlDegZRPDWLp0xdLylr/view?usp=drivesdk</t>
  </si>
  <si>
    <t>Dr. NAQEE HAMZAH JASIM AL SIYAF - Review Article Writing in Physical Education</t>
  </si>
  <si>
    <t>Document successfully created; Document successfully merged; PDF created; Emails Sent: [To: naqi.jasm@soran.edu.iq]; Manually run by hersh.yousif@gmail.com; Timestamp: Apr 11 2021 6:28 AM</t>
  </si>
  <si>
    <t>alalan.kareem@soran.edu.iq</t>
  </si>
  <si>
    <t>1LhZ4jnFFdy8CRBzqmtEMa32aJWGiRKHW</t>
  </si>
  <si>
    <t>https://drive.google.com/file/d/1LhZ4jnFFdy8CRBzqmtEMa32aJWGiRKHW/view?usp=drivesdk</t>
  </si>
  <si>
    <t>ئالان پشتیوان کریم - Review Article Writing in Physical Education</t>
  </si>
  <si>
    <t>Document successfully created; Document successfully merged; PDF created; Emails Sent: [To: alalan.kareem@soran.edu.iq]; Manually run by hersh.yousif@gmail.com; Timestamp: Apr 11 2021 6:29 AM</t>
  </si>
  <si>
    <t>ala.kareem@soran.edu.iq</t>
  </si>
  <si>
    <t>1HPM_MvVuVL30dFKG8uRIGR-ddmV0DErf</t>
  </si>
  <si>
    <t>https://drive.google.com/file/d/1HPM_MvVuVL30dFKG8uRIGR-ddmV0DErf/view?usp=drivesdk</t>
  </si>
  <si>
    <t>Document successfully created; Document successfully merged; PDF created; Emails Sent: [To: ala.kareem@soran.edu.iq]; Manually run by hersh.yousif@gmail.com; Timestamp: Apr 11 2021 6:29 AM</t>
  </si>
  <si>
    <t>طە عزیز احمد</t>
  </si>
  <si>
    <t>1kmT5P82E9LhZN9glGSrzcllM2QupkpXE</t>
  </si>
  <si>
    <t>https://drive.google.com/file/d/1kmT5P82E9LhZN9glGSrzcllM2QupkpXE/view?usp=drivesdk</t>
  </si>
  <si>
    <t>طە عزیز احمد - Review Article Writing in Physical Education</t>
  </si>
  <si>
    <t>Document successfully created; Document successfully merged; PDF created; Emails Sent: [To: taha.ahmed@soran.edu.iq]; Manually run by hersh.yousif@gmail.com; Timestamp: Apr 11 2021 6:29 AM</t>
  </si>
  <si>
    <t>1WVSqE_hfHbTpEKiUxqQzytYfMiZPO5Ev</t>
  </si>
  <si>
    <t>https://drive.google.com/file/d/1WVSqE_hfHbTpEKiUxqQzytYfMiZPO5Ev/view?usp=drivesdk</t>
  </si>
  <si>
    <t>Mikaeel Biro Munaf  - Review Article Writing in Physical Education</t>
  </si>
  <si>
    <t>Document successfully created; Document successfully merged; PDF created; Emails Sent: [To: mikaeel.munaf@soran.edu.iq]; Manually run by hersh.yousif@gmail.com; Timestamp: Apr 11 2021 6:29 AM</t>
  </si>
  <si>
    <t>1C5iWHsGAE95PAZ1an3ARi-rrj9zOlR4C</t>
  </si>
  <si>
    <t>https://drive.google.com/file/d/1C5iWHsGAE95PAZ1an3ARi-rrj9zOlR4C/view?usp=drivesdk</t>
  </si>
  <si>
    <t>Ribaz Chato Biro  - Review Article Writing in Physical Education</t>
  </si>
  <si>
    <t>Document successfully created; Document successfully merged; PDF created; Emails Sent: [To: ribaz.biro@soran.edu.iq]; Manually run by hersh.yousif@gmail.com; Timestamp: Apr 11 2021 6:29 AM</t>
  </si>
  <si>
    <t>Shamal Salahaddin Ahmed</t>
  </si>
  <si>
    <t>1Le9GXhcllNKTy8BrBWNmJId1DqyyKmrs</t>
  </si>
  <si>
    <t>https://drive.google.com/file/d/1Le9GXhcllNKTy8BrBWNmJId1DqyyKmrs/view?usp=drivesdk</t>
  </si>
  <si>
    <t>Shamal Salahaddin Ahmed - Review Article Writing in Physical Education</t>
  </si>
  <si>
    <t>Document successfully created; Document successfully merged; PDF created; Emails Sent: [To: shamal.ahmed@soran.edu.iq]; Manually run by hersh.yousif@gmail.com; Timestamp: Apr 11 2021 6:30 AM</t>
  </si>
  <si>
    <t>طەعزیز احمد</t>
  </si>
  <si>
    <t>1lJtz_l_WxOL9MqKMzX3Y0MB-a7Fw04Bv</t>
  </si>
  <si>
    <t>https://drive.google.com/file/d/1lJtz_l_WxOL9MqKMzX3Y0MB-a7Fw04Bv/view?usp=drivesdk</t>
  </si>
  <si>
    <t>طەعزیز احمد - Review Article Writing in Physical Education</t>
  </si>
  <si>
    <t>Document successfully created; Document successfully merged; PDF created; Emails Sent: [To: taha.ahmed@soran.edu.iq]; Manually run by hersh.yousif@gmail.com; Timestamp: Apr 11 2021 6:30 AM</t>
  </si>
  <si>
    <t>1Z6J5TRD3H_GPfiRvMYhZ1fnTGyU26X-I</t>
  </si>
  <si>
    <t>https://drive.google.com/file/d/1Z6J5TRD3H_GPfiRvMYhZ1fnTGyU26X-I/view?usp=drivesdk</t>
  </si>
  <si>
    <t>Document successfully created; Document successfully merged; PDF created; Emails Sent: [To: ammar.hussien@soran.edu.iq]; Manually run by hersh.yousif@gmail.com; Timestamp: Apr 11 2021 6:30 AM</t>
  </si>
  <si>
    <t>16ovhpQzBw-fig8VjVThNxK9h6fWPwj7y</t>
  </si>
  <si>
    <t>https://drive.google.com/file/d/16ovhpQzBw-fig8VjVThNxK9h6fWPwj7y/view?usp=drivesdk</t>
  </si>
  <si>
    <t>AMJAD AHMED JUMAAH - Review Article Writing in Physical Education</t>
  </si>
  <si>
    <t>Document successfully created; Document successfully merged; PDF created; Emails Sent: [To: amjad.jumaa@soran.edu.iq]; Manually run by hersh.yousif@gmail.com; Timestamp: Apr 11 2021 6:30 AM</t>
  </si>
  <si>
    <t>English Lamguage</t>
  </si>
  <si>
    <t>amad.ahmed@soran.eduiq</t>
  </si>
  <si>
    <t>1wSOlTQa3uCZLgQxAw0hPLZp8zr8eEQmv</t>
  </si>
  <si>
    <t>https://drive.google.com/file/d/1wSOlTQa3uCZLgQxAw0hPLZp8zr8eEQmv/view?usp=drivesdk</t>
  </si>
  <si>
    <t>Amad Abdullah Ahmed - Review Article Writing in Physical Education</t>
  </si>
  <si>
    <t>Document successfully created; Document successfully merged; PDF created; Emails Sent: [To: amad.ahmed@soran.eduiq]; Manually run by hersh.yousif@gmail.com; Timestamp: Apr 11 2021 6:31 AM</t>
  </si>
  <si>
    <t>abdulla ahmad muhammad</t>
  </si>
  <si>
    <t>Kirkuk university</t>
  </si>
  <si>
    <t>Pure sciences</t>
  </si>
  <si>
    <t>abdullaahmad277@gmail.com</t>
  </si>
  <si>
    <t>1yZiPOs4BPby7QOuWiKg3bHHSsksqy4gr</t>
  </si>
  <si>
    <t>https://drive.google.com/file/d/1yZiPOs4BPby7QOuWiKg3bHHSsksqy4gr/view?usp=drivesdk</t>
  </si>
  <si>
    <t>abdulla ahmad muhammad - Review Article Writing in Physical Education</t>
  </si>
  <si>
    <t>Document successfully created; Document successfully merged; PDF created; Emails Sent: [To: abdullaahmad277@gmail.com]; Manually run by hersh.yousif@gmail.com; Timestamp: Apr 11 2021 6:31 AM</t>
  </si>
  <si>
    <t>ناصح عثمان حمدأمين</t>
  </si>
  <si>
    <t>ئاداب</t>
  </si>
  <si>
    <t>قسم اللغة العربية</t>
  </si>
  <si>
    <t>1AaAO9SYidvQ9e40N8snww22eO0YmbB9m</t>
  </si>
  <si>
    <t>https://drive.google.com/file/d/1AaAO9SYidvQ9e40N8snww22eO0YmbB9m/view?usp=drivesdk</t>
  </si>
  <si>
    <t>ناصح عثمان حمدأمين - Review Article Writing in Physical Education</t>
  </si>
  <si>
    <t>Document successfully created; Document successfully merged; PDF created; Emails Sent: [To: nasih.hamadamin@soran.edu.iq]; Manually run by hersh.yousif@gmail.com; Timestamp: Apr 11 2021 6:31 AM</t>
  </si>
  <si>
    <t>Samiaa.abdulwahid@soran.edu.iq</t>
  </si>
  <si>
    <t>1j5-5voGaQ5TsL5MGZxs8tn6fnGW1l-cJ</t>
  </si>
  <si>
    <t>https://drive.google.com/file/d/1j5-5voGaQ5TsL5MGZxs8tn6fnGW1l-cJ/view?usp=drivesdk</t>
  </si>
  <si>
    <t>Document successfully created; Document successfully merged; PDF created; Emails Sent: [To: Samiaa.abdulwahid@soran.edu.iq]; Manually run by hersh.yousif@gmail.com; Timestamp: Apr 11 2021 6:31 AM</t>
  </si>
  <si>
    <t>muayad habdwlrahman hadeeth</t>
  </si>
  <si>
    <t>1VSy40GZwGHPkItCZ2_nasgL9I0Z8HttR</t>
  </si>
  <si>
    <t>https://drive.google.com/file/d/1VSy40GZwGHPkItCZ2_nasgL9I0Z8HttR/view?usp=drivesdk</t>
  </si>
  <si>
    <t>muayad habdwlrahman hadeeth - Review Article Writing in Physical Education</t>
  </si>
  <si>
    <t>Document successfully created; Document successfully merged; PDF created; Emails Sent: [To: muayad.hadeeth@soran.edu.iq]; Manually run by hersh.yousif@gmail.com; Timestamp: Apr 11 2021 6:31 AM</t>
  </si>
  <si>
    <t>brwa hussein m.ameen</t>
  </si>
  <si>
    <t>1rL2j0ehnoDUFhUetzjKoUAL7XJsOzR00</t>
  </si>
  <si>
    <t>https://drive.google.com/file/d/1rL2j0ehnoDUFhUetzjKoUAL7XJsOzR00/view?usp=drivesdk</t>
  </si>
  <si>
    <t>brwa hussein m.ameen - Review Article Writing in Physical Education</t>
  </si>
  <si>
    <t>Document successfully created; Document successfully merged; PDF created; Emails Sent: [To: brwa.ameen@soran.edu.iq]; Manually run by hersh.yousif@gmail.com; Timestamp: Apr 11 2021 6:32 AM</t>
  </si>
  <si>
    <t>1g86gZcdPk6-iUrLjVfakYIcQi303wGIG</t>
  </si>
  <si>
    <t>https://drive.google.com/file/d/1g86gZcdPk6-iUrLjVfakYIcQi303wGIG/view?usp=drivesdk</t>
  </si>
  <si>
    <t>Document successfully created; Document successfully merged; PDF created; Emails Sent: [To: taha.ahmed@soran.edu.iq]; Manually run by hersh.yousif@gmail.com; Timestamp: Apr 11 2021 6:32 AM</t>
  </si>
  <si>
    <t>1DPBPuuSw28BctYDjAOavBcrOOWC7U7J0</t>
  </si>
  <si>
    <t>https://drive.google.com/file/d/1DPBPuuSw28BctYDjAOavBcrOOWC7U7J0/view?usp=drivesdk</t>
  </si>
  <si>
    <t>1YETycbYW3Yvh7Z2JKrPJvL2jiYuwdRhM</t>
  </si>
  <si>
    <t>https://drive.google.com/file/d/1YETycbYW3Yvh7Z2JKrPJvL2jiYuwdRhM/view?usp=drivesdk</t>
  </si>
  <si>
    <t>Document successfully created; Document successfully merged; PDF created; Emails Sent: [To: naqi.jasm@soran.edu.iq]; Manually run by hersh.yousif@gmail.com; Timestamp: Apr 11 2021 6:32 AM</t>
  </si>
  <si>
    <t>1Pb7QxUqeCUbMOQRBDY89HbEkgO0ahkB1</t>
  </si>
  <si>
    <t>https://drive.google.com/file/d/1Pb7QxUqeCUbMOQRBDY89HbEkgO0ahkB1/view?usp=drivesdk</t>
  </si>
  <si>
    <t>Document successfully created; Document successfully merged; PDF created; Emails Sent: [To: nasih.hamadamin@soran.edu.iq]; Manually run by hersh.yousif@gmail.com; Timestamp: Apr 11 2021 6:32 AM</t>
  </si>
  <si>
    <t>1dB0WnuUNdvouT_EbidDIi4ZmsaxJ6gV-</t>
  </si>
  <si>
    <t>https://drive.google.com/file/d/1dB0WnuUNdvouT_EbidDIi4ZmsaxJ6gV-/view?usp=drivesdk</t>
  </si>
  <si>
    <t>Muna salah al-deen yousif  - Review Article Writing in Physical Education</t>
  </si>
  <si>
    <t>Document successfully created; Document successfully merged; PDF created; Emails Sent: [To: muna.al-deen@soran.edu.iq]; Manually run by hersh.yousif@gmail.com; Timestamp: Apr 11 2021 6:33 AM</t>
  </si>
  <si>
    <t>15sHG98iBDrrQYX2nByduAIcS5bL4NVw0</t>
  </si>
  <si>
    <t>https://drive.google.com/file/d/15sHG98iBDrrQYX2nByduAIcS5bL4NVw0/view?usp=drivesdk</t>
  </si>
  <si>
    <t>Document successfully created; Document successfully merged; PDF created; Emails Sent: [To: naqi.jasm@soran.edu.iq]; Manually run by hersh.yousif@gmail.com; Timestamp: Apr 11 2021 6:33 AM</t>
  </si>
  <si>
    <t>لشكري يوسف شرو</t>
  </si>
  <si>
    <t>پەروەردەی وەرزش</t>
  </si>
  <si>
    <t>كولێژ</t>
  </si>
  <si>
    <t>1SYW31DZXbHqucD9o1zs05Pm2MBnWgwhw</t>
  </si>
  <si>
    <t>https://drive.google.com/file/d/1SYW31DZXbHqucD9o1zs05Pm2MBnWgwhw/view?usp=drivesdk</t>
  </si>
  <si>
    <t>لشكري يوسف شرو - Review Article Writing in Physical Education</t>
  </si>
  <si>
    <t>Document successfully created; Document successfully merged; PDF created; Emails Sent: [To: lyk190h@pe.soran.edu.iq]; Manually run by hersh.yousif@gmail.com; Timestamp: Apr 11 2021 6:33 AM</t>
  </si>
  <si>
    <t xml:space="preserve">Srwa hussain sultan </t>
  </si>
  <si>
    <t>srwahussainsultan@gmail.com</t>
  </si>
  <si>
    <t>1sdmsRdPh4SijVokR-bGktZechwXRaOzU</t>
  </si>
  <si>
    <t>https://drive.google.com/file/d/1sdmsRdPh4SijVokR-bGktZechwXRaOzU/view?usp=drivesdk</t>
  </si>
  <si>
    <t>Srwa hussain sultan  - Review Article Writing in Physical Education</t>
  </si>
  <si>
    <t>Document successfully created; Document successfully merged; PDF created; Emails Sent: [To: srwahussainsultan@gmail.com]; Manually run by hersh.yousif@gmail.com; Timestamp: Apr 11 2021 6:33 AM</t>
  </si>
  <si>
    <t>1g_Bt4rIZ0MjAmGva5lprJvrr9IgZCb29</t>
  </si>
  <si>
    <t>https://drive.google.com/file/d/1g_Bt4rIZ0MjAmGva5lprJvrr9IgZCb29/view?usp=drivesdk</t>
  </si>
  <si>
    <t>Document successfully created; Document successfully merged; PDF created; Emails Sent: [To: taha.ahmed@soran.edu.iq]; Manually run by hersh.yousif@gmail.com; Timestamp: Apr 11 2021 12:58 PM</t>
  </si>
  <si>
    <t>Scientific research and its role in the academic performance of the teaching staff</t>
  </si>
  <si>
    <t xml:space="preserve">Dr.Abdul hakim Mustafa rasul </t>
  </si>
  <si>
    <t>1mvUh8_nFXr1NLscQ-1OiCT2stst4Gq9y</t>
  </si>
  <si>
    <t>https://drive.google.com/file/d/1mvUh8_nFXr1NLscQ-1OiCT2stst4Gq9y/view?usp=drivesdk</t>
  </si>
  <si>
    <t>Dr.Abdul hakim Mustafa rasul  - Scientific research and its role in the academic performance of the teaching staff</t>
  </si>
  <si>
    <t>Document successfully created; Document successfully merged; PDF created; Emails Sent: [To: rizgar.majeed@koyauniversity.org]; Manually run by hersh.hamadameen@soran.edu.iq; Timestamp: May 30 2021 3:43 PM</t>
  </si>
  <si>
    <t>1pMK1ohZikINqoQW4pEpZ7gHVNQEPpXCa</t>
  </si>
  <si>
    <t>https://drive.google.com/file/d/1pMK1ohZikINqoQW4pEpZ7gHVNQEPpXCa/view?usp=drivesdk</t>
  </si>
  <si>
    <t>Rizgar Majeed khudhur - Scientific research and its role in the academic performance of the teaching staff</t>
  </si>
  <si>
    <t>1XL_b9yQZPPbBqQAcSjz0Yhd8B9gfuihX</t>
  </si>
  <si>
    <t>https://drive.google.com/file/d/1XL_b9yQZPPbBqQAcSjz0Yhd8B9gfuihX/view?usp=drivesdk</t>
  </si>
  <si>
    <t>Eman Alias azzo - Scientific research and its role in the academic performance of the teaching staff</t>
  </si>
  <si>
    <t>Document successfully created; Document successfully merged; PDF created; !!Error Sending Emails: Invalid email: mailto:eman.azoo@su.edu.krd; Manually run by hersh.hamadameen@soran.edu.iq; Timestamp: Jun 12 2021 6:34 AM</t>
  </si>
  <si>
    <t>1EvkXrOCIjDGS1sPoNwxXvjJwtKDjSjDx</t>
  </si>
  <si>
    <t>https://drive.google.com/file/d/1EvkXrOCIjDGS1sPoNwxXvjJwtKDjSjDx/view?usp=drivesdk</t>
  </si>
  <si>
    <t>AZAD HASSAN ABDULLAH - Scientific research and its role in the academic performance of the teaching staff</t>
  </si>
  <si>
    <t>Document successfully created; Document successfully merged; PDF created; Emails Sent: [To: azad.abdullah@univsul.edu.iq]; Manually run by hersh.hamadameen@soran.edu.iq; Timestamp: Jun 12 2021 6:34 AM</t>
  </si>
  <si>
    <t>Scientific search techniques and scientific databases</t>
  </si>
  <si>
    <t>Training Course</t>
  </si>
  <si>
    <t>13/4 - 28/5/2021</t>
  </si>
  <si>
    <t>1ow3BkJO_5av8mKTe9pZxsh92AedYDmZp</t>
  </si>
  <si>
    <t>https://drive.google.com/file/d/1ow3BkJO_5av8mKTe9pZxsh92AedYDmZp/view?usp=drivesdk</t>
  </si>
  <si>
    <t>AZAD HASSAN ABDULLAH - Scientific search techniques and scientific databases</t>
  </si>
  <si>
    <t>Phd</t>
  </si>
  <si>
    <t>1yHgyRMZIKXWXEQAcAHjzQmhqshMcy-4R</t>
  </si>
  <si>
    <t>https://drive.google.com/file/d/1yHgyRMZIKXWXEQAcAHjzQmhqshMcy-4R/view?usp=drivesdk</t>
  </si>
  <si>
    <t>Dr. NAQEE HAMZAH JASIM AL SIYAF - Scientific search techniques and scientific databases</t>
  </si>
  <si>
    <t>Document successfully created; Document successfully merged; PDF created; Emails Sent: [To: naqi.jasm@soran.edu.iq]; Manually run by qa.edu.soran@gmail.com; Timestamp: Jun 23 2021 9:29 AM</t>
  </si>
  <si>
    <t>19Kk1E31TC5d8fzlG2wx5M8L7n37gxi3M</t>
  </si>
  <si>
    <t>https://drive.google.com/file/d/19Kk1E31TC5d8fzlG2wx5M8L7n37gxi3M/view?usp=drivesdk</t>
  </si>
  <si>
    <t>Muna salah al-deen yousif - Scientific search techniques and scientific databases</t>
  </si>
  <si>
    <t>Document successfully created; Document successfully merged; PDF created; Emails Sent: [To: muna.al-deen@soran.edu.iq]; Manually run by qa.edu.soran@gmail.com; Timestamp: Jun 23 2021 9:29 AM</t>
  </si>
  <si>
    <t>Abdulqadeer Ibrahim Ahmed</t>
  </si>
  <si>
    <t>Petroleum Geoscience</t>
  </si>
  <si>
    <t>abdulqadeer.ahmed@soran.edu.iq</t>
  </si>
  <si>
    <t>1PTVkRu-JgN5H6B67uAax0IOIDzKBDVAL</t>
  </si>
  <si>
    <t>https://drive.google.com/file/d/1PTVkRu-JgN5H6B67uAax0IOIDzKBDVAL/view?usp=drivesdk</t>
  </si>
  <si>
    <t>Abdulqadeer Ibrahim Ahmed - Scientific search techniques and scientific databases</t>
  </si>
  <si>
    <t>Document successfully created; Document successfully merged; PDF created; Emails Sent: [To: abdulqadeer.ahmed@soran.edu.iq]; Manually run by qa.edu.soran@gmail.com; Timestamp: Jun 23 2021 9:29 AM</t>
  </si>
  <si>
    <t>Ahmed Saeed Ahmed</t>
  </si>
  <si>
    <t>Geography</t>
  </si>
  <si>
    <t>ahmadsahed812345qw@gmail.com</t>
  </si>
  <si>
    <t>1gOi5jRLD_m6Aw5SKjWV3zrGGFKpTG0sB</t>
  </si>
  <si>
    <t>https://drive.google.com/file/d/1gOi5jRLD_m6Aw5SKjWV3zrGGFKpTG0sB/view?usp=drivesdk</t>
  </si>
  <si>
    <t>Ahmed Saeed Ahmed - Scientific search techniques and scientific databases</t>
  </si>
  <si>
    <t>Document successfully created; Document successfully merged; PDF created; Emails Sent: [To: ahmadsahed812345qw@gmail.com]; Manually run by qa.edu.soran@gmail.com; Timestamp: Jun 23 2021 9:29 AM</t>
  </si>
  <si>
    <t>Alan pshtewan kareem</t>
  </si>
  <si>
    <t>1x_y1CSZ51rBASFsPShWfabpbGO8RK2T3</t>
  </si>
  <si>
    <t>https://drive.google.com/file/d/1x_y1CSZ51rBASFsPShWfabpbGO8RK2T3/view?usp=drivesdk</t>
  </si>
  <si>
    <t>Alan pshtewan kareem - Scientific search techniques and scientific databases</t>
  </si>
  <si>
    <t>Document successfully created; Document successfully merged; PDF created; Emails Sent: [To: alan.kareem@soran.edu.iq]; Manually run by qa.edu.soran@gmail.com; Timestamp: Jun 23 2021 9:30 AM</t>
  </si>
  <si>
    <t>15PxuysFnrU1ap1Ubv8X5kCYaLVv5HFL7</t>
  </si>
  <si>
    <t>https://drive.google.com/file/d/15PxuysFnrU1ap1Ubv8X5kCYaLVv5HFL7/view?usp=drivesdk</t>
  </si>
  <si>
    <t>Amad Abdullah Ahmed - Scientific search techniques and scientific databases</t>
  </si>
  <si>
    <t>Document successfully created; Document successfully merged; PDF created; Emails Sent: [To: amad.ahmed@soran.edu.iq]; Manually run by qa.edu.soran@gmail.com; Timestamp: Jun 23 2021 9:30 AM</t>
  </si>
  <si>
    <t>General Sceince department</t>
  </si>
  <si>
    <t>1-ZdUwY2qjI72dV1lS9hFiAaCp96Xyir9</t>
  </si>
  <si>
    <t>https://drive.google.com/file/d/1-ZdUwY2qjI72dV1lS9hFiAaCp96Xyir9/view?usp=drivesdk</t>
  </si>
  <si>
    <t>AMJAD AHMED JUMAAH - Scientific search techniques and scientific databases</t>
  </si>
  <si>
    <t>Document successfully created; Document successfully merged; PDF created; Emails Sent: [To: amjad.jumaa@soran.edu.iq]; Manually run by qa.edu.soran@gmail.com; Timestamp: Jun 23 2021 9:30 AM</t>
  </si>
  <si>
    <t>1Eah8LlUDhzdExEdJec0Nq7S57tY3wrF7</t>
  </si>
  <si>
    <t>https://drive.google.com/file/d/1Eah8LlUDhzdExEdJec0Nq7S57tY3wrF7/view?usp=drivesdk</t>
  </si>
  <si>
    <t>Ammar Jawhar Hussien - Scientific search techniques and scientific databases</t>
  </si>
  <si>
    <t>Document successfully created; Document successfully merged; PDF created; Emails Sent: [To: ammar.hussien@soran.edu.iq]; Manually run by qa.edu.soran@gmail.com; Timestamp: Jun 23 2021 9:30 AM</t>
  </si>
  <si>
    <t>Aref Ghaderi</t>
  </si>
  <si>
    <t>Engineering</t>
  </si>
  <si>
    <t>Chemical Engineering</t>
  </si>
  <si>
    <t>1fuyVAickUnWiJ_Om61cIz650lXaE_o-R</t>
  </si>
  <si>
    <t>https://drive.google.com/file/d/1fuyVAickUnWiJ_Om61cIz650lXaE_o-R/view?usp=drivesdk</t>
  </si>
  <si>
    <t>Aref Ghaderi - Scientific search techniques and scientific databases</t>
  </si>
  <si>
    <t>Document successfully created; Document successfully merged; PDF created; Emails Sent: [To: aref.ghaderi@soran.edu.iq]; Manually run by qa.edu.soran@gmail.com; Timestamp: Jun 23 2021 9:30 AM</t>
  </si>
  <si>
    <t>1g_srTc7_bXtyVoLEyqgfb4XdInHok9Gh</t>
  </si>
  <si>
    <t>https://drive.google.com/file/d/1g_srTc7_bXtyVoLEyqgfb4XdInHok9Gh/view?usp=drivesdk</t>
  </si>
  <si>
    <t>Brwa Hussein m.ameen - Scientific search techniques and scientific databases</t>
  </si>
  <si>
    <t>Document successfully created; Document successfully merged; PDF created; Emails Sent: [To: brwa.ameen@soran.edu.iq]; Manually run by qa.edu.soran@gmail.com; Timestamp: Jun 23 2021 9:30 AM</t>
  </si>
  <si>
    <t>Daban Saber Qader</t>
  </si>
  <si>
    <t>Choman Technical Institute</t>
  </si>
  <si>
    <t>Information Technology</t>
  </si>
  <si>
    <t>daban.saber@epu.edu.iq</t>
  </si>
  <si>
    <t>1AmNsfJdx2Sm3erWfQC670TBqhM_NVHFk</t>
  </si>
  <si>
    <t>https://drive.google.com/file/d/1AmNsfJdx2Sm3erWfQC670TBqhM_NVHFk/view?usp=drivesdk</t>
  </si>
  <si>
    <t>Daban Saber Qader - Scientific search techniques and scientific databases</t>
  </si>
  <si>
    <t>Document successfully created; Document successfully merged; PDF created; Emails Sent: [To: daban.saber@epu.edu.iq]; Manually run by qa.edu.soran@gmail.com; Timestamp: Jun 23 2021 9:31 AM</t>
  </si>
  <si>
    <t>Dildar Qadir Abdulhameed</t>
  </si>
  <si>
    <t>nawpirdan@gmail.com</t>
  </si>
  <si>
    <t>1-9uJ2PIlihiJHKS1eUI-fse8tzX3iypp</t>
  </si>
  <si>
    <t>https://drive.google.com/file/d/1-9uJ2PIlihiJHKS1eUI-fse8tzX3iypp/view?usp=drivesdk</t>
  </si>
  <si>
    <t>Dildar Qadir Abdulhameed - Scientific search techniques and scientific databases</t>
  </si>
  <si>
    <t>Document successfully created; Document successfully merged; PDF created; Emails Sent: [To: nawpirdan@gmail.com]; Manually run by qa.edu.soran@gmail.com; Timestamp: Jun 23 2021 9:31 AM</t>
  </si>
  <si>
    <t>DLDAR ABDULWAHID QADER</t>
  </si>
  <si>
    <t>SORAN UNIVERSITY</t>
  </si>
  <si>
    <t>FACULTY OF LAW</t>
  </si>
  <si>
    <t>LAW</t>
  </si>
  <si>
    <t>dldar.qader@soran.edu.iq</t>
  </si>
  <si>
    <t>1oUSUWCazPpde6VaQF9V9G-SXI8s9Kehf</t>
  </si>
  <si>
    <t>https://drive.google.com/file/d/1oUSUWCazPpde6VaQF9V9G-SXI8s9Kehf/view?usp=drivesdk</t>
  </si>
  <si>
    <t>DLDAR ABDULWAHID QADER - Scientific search techniques and scientific databases</t>
  </si>
  <si>
    <t>Document successfully created; Document successfully merged; PDF created; Emails Sent: [To: dldar.qader@soran.edu.iq]; Manually run by qa.edu.soran@gmail.com; Timestamp: Jun 23 2021 9:31 AM</t>
  </si>
  <si>
    <t>Dr.NAQEE HAMZAH JASIM AL SIYAF</t>
  </si>
  <si>
    <t>1zxLJ8PQd6AMIctzkcPJ-HvZxsiAgLGp_</t>
  </si>
  <si>
    <t>https://drive.google.com/file/d/1zxLJ8PQd6AMIctzkcPJ-HvZxsiAgLGp_/view?usp=drivesdk</t>
  </si>
  <si>
    <t>Dr.NAQEE HAMZAH JASIM AL SIYAF - Scientific search techniques and scientific databases</t>
  </si>
  <si>
    <t>Document successfully created; Document successfully merged; PDF created; Emails Sent: [To: naqi.jasm@soran.edu.iq]; Manually run by qa.edu.soran@gmail.com; Timestamp: Jun 23 2021 9:31 AM</t>
  </si>
  <si>
    <t>Dr.Parween Othman Mustafa</t>
  </si>
  <si>
    <t>1oxW73GTTCY8ug_2uEHgeVEWF6MO377vg</t>
  </si>
  <si>
    <t>https://drive.google.com/file/d/1oxW73GTTCY8ug_2uEHgeVEWF6MO377vg/view?usp=drivesdk</t>
  </si>
  <si>
    <t>Dr.Parween Othman Mustafa - Scientific search techniques and scientific databases</t>
  </si>
  <si>
    <t>Document successfully created; Document successfully merged; PDF created; Emails Sent: [To: parwenhalaf@gmail.com]; Manually run by qa.edu.soran@gmail.com; Timestamp: Jun 23 2021 9:31 AM</t>
  </si>
  <si>
    <t>falih jaaz shlsh</t>
  </si>
  <si>
    <t>falah.shlsh@soran.edu.iq</t>
  </si>
  <si>
    <t>1hlRVu0654hynjSPAVO_JYefm6dYx_YtB</t>
  </si>
  <si>
    <t>https://drive.google.com/file/d/1hlRVu0654hynjSPAVO_JYefm6dYx_YtB/view?usp=drivesdk</t>
  </si>
  <si>
    <t>falih jaaz shlsh - Scientific search techniques and scientific databases</t>
  </si>
  <si>
    <t>Document successfully created; Document successfully merged; PDF created; Emails Sent: [To: falah.shlsh@soran.edu.iq]; Manually run by qa.edu.soran@gmail.com; Timestamp: Jun 23 2021 9:31 AM</t>
  </si>
  <si>
    <t>1ak58kXfblWMoIWtjRw69qdEUItAnQaW3</t>
  </si>
  <si>
    <t>https://drive.google.com/file/d/1ak58kXfblWMoIWtjRw69qdEUItAnQaW3/view?usp=drivesdk</t>
  </si>
  <si>
    <t>Haideh Ghaderi - Scientific search techniques and scientific databases</t>
  </si>
  <si>
    <t>Document successfully created; Document successfully merged; PDF created; Emails Sent: [To: haideh.ghaderi@soran.edu.iq]; Manually run by qa.edu.soran@gmail.com; Timestamp: Jun 23 2021 9:31 AM</t>
  </si>
  <si>
    <t>1cbip67K5gigXOsRJwDewTh0OyDKe4YzD</t>
  </si>
  <si>
    <t>https://drive.google.com/file/d/1cbip67K5gigXOsRJwDewTh0OyDKe4YzD/view?usp=drivesdk</t>
  </si>
  <si>
    <t>Hameed Hameed Nabee - Scientific search techniques and scientific databases</t>
  </si>
  <si>
    <t>Document successfully created; Document successfully merged; PDF created; Emails Sent: [To: hamid.nabi@visitors.soran.edu.iq]; Manually run by qa.edu.soran@gmail.com; Timestamp: Jun 23 2021 9:32 AM</t>
  </si>
  <si>
    <t>Soran University's</t>
  </si>
  <si>
    <t>1xExOKKyha93nbOAN3_Wd_qAD9hX-FCFR</t>
  </si>
  <si>
    <t>https://drive.google.com/file/d/1xExOKKyha93nbOAN3_Wd_qAD9hX-FCFR/view?usp=drivesdk</t>
  </si>
  <si>
    <t>Haval Abdullah Khudher - Scientific search techniques and scientific databases</t>
  </si>
  <si>
    <t>Document successfully created; Document successfully merged; PDF created; Emails Sent: [To: haval.khthr@soran.edu.iq]; Manually run by qa.edu.soran@gmail.com; Timestamp: Jun 23 2021 9:32 AM</t>
  </si>
  <si>
    <t>1ymQIlr9llvnTjq9hSLVbSgTH9s6mXubL</t>
  </si>
  <si>
    <t>https://drive.google.com/file/d/1ymQIlr9llvnTjq9hSLVbSgTH9s6mXubL/view?usp=drivesdk</t>
  </si>
  <si>
    <t>hawkar omer khidhir - Scientific search techniques and scientific databases</t>
  </si>
  <si>
    <t>Document successfully created; Document successfully merged; PDF created; Emails Sent: [To: hawkar.khidhir@soran.edu.iq]; Manually run by qa.edu.soran@gmail.com; Timestamp: Jun 23 2021 9:32 AM</t>
  </si>
  <si>
    <t>hawsar ramazan awlla</t>
  </si>
  <si>
    <t>1txDNK2il0L114SDSVMtCHiW_4cCZrSSt</t>
  </si>
  <si>
    <t>https://drive.google.com/file/d/1txDNK2il0L114SDSVMtCHiW_4cCZrSSt/view?usp=drivesdk</t>
  </si>
  <si>
    <t>hawsar ramazan awlla - Scientific search techniques and scientific databases</t>
  </si>
  <si>
    <t>Document successfully created; Document successfully merged; PDF created; Emails Sent: [To: hawsar.aulla@pe.soran.edu.iq]; Manually run by qa.edu.soran@gmail.com; Timestamp: Jun 23 2021 9:32 AM</t>
  </si>
  <si>
    <t>HERSH YOUSIF HAMAD AMEEN</t>
  </si>
  <si>
    <t>SORAN University</t>
  </si>
  <si>
    <t>1BwdAb-6jxains-qAD021f6zLOCfyCOoR</t>
  </si>
  <si>
    <t>https://drive.google.com/file/d/1BwdAb-6jxains-qAD021f6zLOCfyCOoR/view?usp=drivesdk</t>
  </si>
  <si>
    <t>HERSH YOUSIF HAMAD AMEEN - Scientific search techniques and scientific databases</t>
  </si>
  <si>
    <t>Document successfully created; Document successfully merged; PDF created; Emails Sent: [To: hersh.hamadameen@soran.edu.iq]; Manually run by qa.edu.soran@gmail.com; Timestamp: Jun 23 2021 9:32 AM</t>
  </si>
  <si>
    <t>Hewa Mohammed ameen nabee</t>
  </si>
  <si>
    <t>1J-QGexsnAdICeXVNwHXRofetYQ4ygRLL</t>
  </si>
  <si>
    <t>https://drive.google.com/file/d/1J-QGexsnAdICeXVNwHXRofetYQ4ygRLL/view?usp=drivesdk</t>
  </si>
  <si>
    <t>Hewa Mohammed ameen nabee - Scientific search techniques and scientific databases</t>
  </si>
  <si>
    <t>Document successfully created; Document successfully merged; PDF created; Emails Sent: [To: hewa.nabee@soran.edu.iq]; Manually run by qa.edu.soran@gmail.com; Timestamp: Jun 23 2021 9:32 AM</t>
  </si>
  <si>
    <t>1JIiLyYnYQTWHs8thLmo-sTgO0Csqzm2a</t>
  </si>
  <si>
    <t>https://drive.google.com/file/d/1JIiLyYnYQTWHs8thLmo-sTgO0Csqzm2a/view?usp=drivesdk</t>
  </si>
  <si>
    <t>jeger ali oagaz - Scientific search techniques and scientific databases</t>
  </si>
  <si>
    <t>Document successfully created; Document successfully merged; PDF created; Emails Sent: [To: jegar.oagaz@soran.edu.iq]; Manually run by qa.edu.soran@gmail.com; Timestamp: Jun 23 2021 9:32 AM</t>
  </si>
  <si>
    <t>Kako Mirhaj Yousif</t>
  </si>
  <si>
    <t>kako.yousif@ene.soran.edu.iq</t>
  </si>
  <si>
    <t>154RJcDIqsqrRDXyBE6l_h9bGtrtYOnZY</t>
  </si>
  <si>
    <t>https://drive.google.com/file/d/154RJcDIqsqrRDXyBE6l_h9bGtrtYOnZY/view?usp=drivesdk</t>
  </si>
  <si>
    <t>Kako Mirhaj Yousif - Scientific search techniques and scientific databases</t>
  </si>
  <si>
    <t>Document successfully created; Document successfully merged; PDF created; Emails Sent: [To: kako.yousif@ene.soran.edu.iq]; Manually run by qa.edu.soran@gmail.com; Timestamp: Jun 23 2021 9:33 AM</t>
  </si>
  <si>
    <t>1Ybob6TKsaUmOSZ9t_kLThbjDtGhh5S3p</t>
  </si>
  <si>
    <t>https://drive.google.com/file/d/1Ybob6TKsaUmOSZ9t_kLThbjDtGhh5S3p/view?usp=drivesdk</t>
  </si>
  <si>
    <t>karzan kareem kheder - Scientific search techniques and scientific databases</t>
  </si>
  <si>
    <t>Document successfully created; Document successfully merged; PDF created; Emails Sent: [To: karzan.khdir@soran.edu.iq]; Manually run by qa.edu.soran@gmail.com; Timestamp: Jun 23 2021 9:33 AM</t>
  </si>
  <si>
    <t>10tPJ-qj29722kCt-CQ1sOw8qtKJRSLSS</t>
  </si>
  <si>
    <t>https://drive.google.com/file/d/10tPJ-qj29722kCt-CQ1sOw8qtKJRSLSS/view?usp=drivesdk</t>
  </si>
  <si>
    <t>Khlood noori saeed - Scientific search techniques and scientific databases</t>
  </si>
  <si>
    <t>Document successfully created; Document successfully merged; PDF created; Emails Sent: [To: khlood.saeed@soran.edu.iq]; Manually run by qa.edu.soran@gmail.com; Timestamp: Jun 23 2021 9:33 AM</t>
  </si>
  <si>
    <t>kosrat husen</t>
  </si>
  <si>
    <t>1aIpGtbOfObrC10l85GerObKpQSEtutpj</t>
  </si>
  <si>
    <t>https://drive.google.com/file/d/1aIpGtbOfObrC10l85GerObKpQSEtutpj/view?usp=drivesdk</t>
  </si>
  <si>
    <t>kosrat husen - Scientific search techniques and scientific databases</t>
  </si>
  <si>
    <t>Document successfully created; Document successfully merged; PDF created; Emails Sent: [To: kosrat.qader@soran.edu.iq]; Manually run by qa.edu.soran@gmail.com; Timestamp: Jun 23 2021 9:33 AM</t>
  </si>
  <si>
    <t>13kurQoShMiY4fL2Ph7mU-3UIfsE405sL</t>
  </si>
  <si>
    <t>https://drive.google.com/file/d/13kurQoShMiY4fL2Ph7mU-3UIfsE405sL/view?usp=drivesdk</t>
  </si>
  <si>
    <t>kovan Rizgar - Scientific search techniques and scientific databases</t>
  </si>
  <si>
    <t>Document successfully created; Document successfully merged; PDF created; Emails Sent: [To: kovan.mustafa@soran.edu.iq]; Manually run by qa.edu.soran@gmail.com; Timestamp: Jun 23 2021 9:33 AM</t>
  </si>
  <si>
    <t>1jGO0QsdK6iReeqhLaUP8icUdIEn-uwao</t>
  </si>
  <si>
    <t>https://drive.google.com/file/d/1jGO0QsdK6iReeqhLaUP8icUdIEn-uwao/view?usp=drivesdk</t>
  </si>
  <si>
    <t>Kurdistan Rafiq Moheddin - Scientific search techniques and scientific databases</t>
  </si>
  <si>
    <t>Document successfully created; Document successfully merged; PDF created; Emails Sent: [To: kurdistan.moheddin@gmail.com]; Manually run by qa.edu.soran@gmail.com; Timestamp: Jun 23 2021 9:33 AM</t>
  </si>
  <si>
    <t>1_4PN4c8CFc5Zbybz77c4ccNss5Qc7PeC</t>
  </si>
  <si>
    <t>https://drive.google.com/file/d/1_4PN4c8CFc5Zbybz77c4ccNss5Qc7PeC/view?usp=drivesdk</t>
  </si>
  <si>
    <t>lashkri yousif sharo - Scientific search techniques and scientific databases</t>
  </si>
  <si>
    <t>Document successfully created; Document successfully merged; PDF created; Emails Sent: [To: lyk190h@pe.soran.edu.iq]; Manually run by qa.edu.soran@gmail.com; Timestamp: Jun 23 2021 9:33 AM</t>
  </si>
  <si>
    <t>1hloCImn_rMBcGymELMJCeB6t9jdEUS-k</t>
  </si>
  <si>
    <t>https://drive.google.com/file/d/1hloCImn_rMBcGymELMJCeB6t9jdEUS-k/view?usp=drivesdk</t>
  </si>
  <si>
    <t>Mikaeel Biro Munaf - Scientific search techniques and scientific databases</t>
  </si>
  <si>
    <t>Document successfully created; Document successfully merged; PDF created; Emails Sent: [To: mikaeel.munaf@soran.edu.iq]; Manually run by qa.edu.soran@gmail.com; Timestamp: Jun 23 2021 9:34 AM</t>
  </si>
  <si>
    <t>Law</t>
  </si>
  <si>
    <t>1EIgp4N4M1PxeZWasTFv4WkoQ-fp0OOQG</t>
  </si>
  <si>
    <t>https://drive.google.com/file/d/1EIgp4N4M1PxeZWasTFv4WkoQ-fp0OOQG/view?usp=drivesdk</t>
  </si>
  <si>
    <t>Muhajir hagar saleem - Scientific search techniques and scientific databases</t>
  </si>
  <si>
    <t>Document successfully created; Document successfully merged; PDF created; Emails Sent: [To: mohajir.saleem@soran.edu.iq]; Manually run by qa.edu.soran@gmail.com; Timestamp: Jun 23 2021 9:34 AM</t>
  </si>
  <si>
    <t>Naznaz Shawqi Malla</t>
  </si>
  <si>
    <t>naznaz.mal@soran.edu.iq</t>
  </si>
  <si>
    <t>1zo6z0l-jKODgLmKYH9ZVnjykJTH1xksK</t>
  </si>
  <si>
    <t>https://drive.google.com/file/d/1zo6z0l-jKODgLmKYH9ZVnjykJTH1xksK/view?usp=drivesdk</t>
  </si>
  <si>
    <t>Naznaz Shawqi Malla - Scientific search techniques and scientific databases</t>
  </si>
  <si>
    <t>Document successfully created; Document successfully merged; PDF created; Emails Sent: [To: naznaz.mal@soran.edu.iq]; Manually run by qa.edu.soran@gmail.com; Timestamp: Jun 23 2021 9:34 AM</t>
  </si>
  <si>
    <t>Nihad Muhammad qader</t>
  </si>
  <si>
    <t>1kH4l6irt8wymFS7-UyaE-HSm-KhSeqNL</t>
  </si>
  <si>
    <t>https://drive.google.com/file/d/1kH4l6irt8wymFS7-UyaE-HSm-KhSeqNL/view?usp=drivesdk</t>
  </si>
  <si>
    <t>Nihad Muhammad qader - Scientific search techniques and scientific databases</t>
  </si>
  <si>
    <t>Document successfully created; Document successfully merged; PDF created; Emails Sent: [To: Nihad.qader@soran.edu.iq]; Manually run by qa.edu.soran@gmail.com; Timestamp: Jun 23 2021 9:34 AM</t>
  </si>
  <si>
    <t>omar ali karim</t>
  </si>
  <si>
    <t>1Wq2tEVC9Ldd2T0isW29pdmSFonTKAtBc</t>
  </si>
  <si>
    <t>https://drive.google.com/file/d/1Wq2tEVC9Ldd2T0isW29pdmSFonTKAtBc/view?usp=drivesdk</t>
  </si>
  <si>
    <t>omar ali karim - Scientific search techniques and scientific databases</t>
  </si>
  <si>
    <t>Document successfully created; Document successfully merged; PDF created; Emails Sent: [To: omar.karim@soran.edu.iq]; Manually run by qa.edu.soran@gmail.com; Timestamp: Jun 23 2021 9:34 AM</t>
  </si>
  <si>
    <t>Rafiq Hamadamin Maulud</t>
  </si>
  <si>
    <t>Faculty of Science</t>
  </si>
  <si>
    <t>Computer Science Department</t>
  </si>
  <si>
    <t>rafiq.maulud@soran.edu.iq</t>
  </si>
  <si>
    <t>1r9vzmoRVSTL9mDOoquCs2bsCl8a1YLkG</t>
  </si>
  <si>
    <t>https://drive.google.com/file/d/1r9vzmoRVSTL9mDOoquCs2bsCl8a1YLkG/view?usp=drivesdk</t>
  </si>
  <si>
    <t>Rafiq Hamadamin Maulud - Scientific search techniques and scientific databases</t>
  </si>
  <si>
    <t>Document successfully created; Document successfully merged; PDF created; Emails Sent: [To: rafiq.maulud@soran.edu.iq]; Manually run by hersh.hamadameen@soran.edu.iq; Timestamp: Jun 23 2021 10:04 AM</t>
  </si>
  <si>
    <t>Raghda Rafiq qadir</t>
  </si>
  <si>
    <t>Raghda.Rafeeq@gmail.com</t>
  </si>
  <si>
    <t>1o6XuQLypnrAtnuls5KTQVxeXvF1ZlD-_</t>
  </si>
  <si>
    <t>https://drive.google.com/file/d/1o6XuQLypnrAtnuls5KTQVxeXvF1ZlD-_/view?usp=drivesdk</t>
  </si>
  <si>
    <t>Raghda Rafiq qadir - Scientific search techniques and scientific databases</t>
  </si>
  <si>
    <t>Document successfully created; Document successfully merged; PDF created; Emails Sent: [To: Raghda.Rafeeq@gmail.com]; Manually run by hersh.hamadameen@soran.edu.iq; Timestamp: Jun 23 2021 10:04 AM</t>
  </si>
  <si>
    <t>Rebin saeed Mala haji</t>
  </si>
  <si>
    <t>rebin.haji@soran.edu.iq</t>
  </si>
  <si>
    <t>1SfUMN7a2vFidMcTu7lfRCsZvFlfnkmxi</t>
  </si>
  <si>
    <t>https://drive.google.com/file/d/1SfUMN7a2vFidMcTu7lfRCsZvFlfnkmxi/view?usp=drivesdk</t>
  </si>
  <si>
    <t>Rebin saeed Mala haji - Scientific search techniques and scientific databases</t>
  </si>
  <si>
    <t>Document successfully created; Document successfully merged; PDF created; Emails Sent: [To: rebin.haji@soran.edu.iq]; Manually run by hersh.hamadameen@soran.edu.iq; Timestamp: Jun 23 2021 10:05 AM</t>
  </si>
  <si>
    <t>rezan uthman mustafa</t>
  </si>
  <si>
    <t>زانكۆی سەڵاحەددین</t>
  </si>
  <si>
    <t>كولیژی هونەرە جوانەكان</t>
  </si>
  <si>
    <t>شێوەكاری</t>
  </si>
  <si>
    <t>rezan.mustafa1@su.edu.krd</t>
  </si>
  <si>
    <t>1__SlwxUgp-MVwW6Uc0dpcb_hidzga9cS</t>
  </si>
  <si>
    <t>https://drive.google.com/file/d/1__SlwxUgp-MVwW6Uc0dpcb_hidzga9cS/view?usp=drivesdk</t>
  </si>
  <si>
    <t>rezan uthman mustafa - Scientific search techniques and scientific databases</t>
  </si>
  <si>
    <t>Document successfully created; Document successfully merged; PDF created; Emails Sent: [To: rezan.mustafa1@su.edu.krd]; Manually run by hersh.hamadameen@soran.edu.iq; Timestamp: Jun 23 2021 9:22 AM</t>
  </si>
  <si>
    <t>Rezhna Mustafa Hussein</t>
  </si>
  <si>
    <t>rezhnarwandz@gmail.com</t>
  </si>
  <si>
    <t>1Ub2ljRT8LEkx90iBNuMmzROcEwG-tGsR</t>
  </si>
  <si>
    <t>https://drive.google.com/file/d/1Ub2ljRT8LEkx90iBNuMmzROcEwG-tGsR/view?usp=drivesdk</t>
  </si>
  <si>
    <t>Rezhna Mustafa Hussein - Scientific search techniques and scientific databases</t>
  </si>
  <si>
    <t>Document successfully created; Document successfully merged; PDF created; Emails Sent: [To: rezhnarwandz@gmail.com]; Manually run by hersh.hamadameen@soran.edu.iq; Timestamp: Jun 23 2021 9:22 AM</t>
  </si>
  <si>
    <t>Ribaz Chato Biro</t>
  </si>
  <si>
    <t>Presidency of Soran University</t>
  </si>
  <si>
    <t>Postgraduate studies and Academic</t>
  </si>
  <si>
    <t>1-LAODX-1kAAPgIQNzzPQR2fJWWM2F9OX</t>
  </si>
  <si>
    <t>https://drive.google.com/file/d/1-LAODX-1kAAPgIQNzzPQR2fJWWM2F9OX/view?usp=drivesdk</t>
  </si>
  <si>
    <t>Ribaz Chato Biro - Scientific search techniques and scientific databases</t>
  </si>
  <si>
    <t>Document successfully created; Document successfully merged; PDF created; Emails Sent: [To: ribaz.biro@soran.edu.iq]; Manually run by hersh.hamadameen@soran.edu.iq; Timestamp: Jun 23 2021 9:22 AM</t>
  </si>
  <si>
    <t>1rIO6OPSm3LXqmyIkJQL1kRg8xTsGigXH</t>
  </si>
  <si>
    <t>https://drive.google.com/file/d/1rIO6OPSm3LXqmyIkJQL1kRg8xTsGigXH/view?usp=drivesdk</t>
  </si>
  <si>
    <t>saadaldeen muhammad nuri saed - Scientific search techniques and scientific databases</t>
  </si>
  <si>
    <t>Document successfully created; Document successfully merged; PDF created; Emails Sent: [To: saadaldeen.nuri@soran.edu.iq]; Manually run by hersh.hamadameen@soran.edu.iq; Timestamp: Jun 23 2021 9:22 AM</t>
  </si>
  <si>
    <t>Saeid Moloudzadeh</t>
  </si>
  <si>
    <t>saeid.moloudzadeh@soran.edu.iq</t>
  </si>
  <si>
    <t>1XAXbNGF6yn_iC9lmDwchACSWuSV-CQNF</t>
  </si>
  <si>
    <t>https://drive.google.com/file/d/1XAXbNGF6yn_iC9lmDwchACSWuSV-CQNF/view?usp=drivesdk</t>
  </si>
  <si>
    <t>Saeid Moloudzadeh - Scientific search techniques and scientific databases</t>
  </si>
  <si>
    <t>Document successfully created; Document successfully merged; PDF created; Emails Sent: [To: saeid.moloudzadeh@soran.edu.iq]; Manually run by hersh.hamadameen@soran.edu.iq; Timestamp: Jun 23 2021 9:22 AM</t>
  </si>
  <si>
    <t>1NSQYfZvxkADshArTE_EQaq0Bw8ogb9ZM</t>
  </si>
  <si>
    <t>https://drive.google.com/file/d/1NSQYfZvxkADshArTE_EQaq0Bw8ogb9ZM/view?usp=drivesdk</t>
  </si>
  <si>
    <t>SAMIAA JAMIL - Scientific search techniques and scientific databases</t>
  </si>
  <si>
    <t>Document successfully created; Document successfully merged; PDF created; Emails Sent: [To: samiaa.abdulwahid@soran.edu.iq]; Manually run by hersh.hamadameen@soran.edu.iq; Timestamp: Jun 23 2021 9:22 AM</t>
  </si>
  <si>
    <t>sarwan maaroof qadir</t>
  </si>
  <si>
    <t>faculty of educataions</t>
  </si>
  <si>
    <t>1BqOPiBgG3jRzVTZAzGCMG6YaJTOhCX_m</t>
  </si>
  <si>
    <t>https://drive.google.com/file/d/1BqOPiBgG3jRzVTZAzGCMG6YaJTOhCX_m/view?usp=drivesdk</t>
  </si>
  <si>
    <t>sarwan maaroof qadir - Scientific search techniques and scientific databases</t>
  </si>
  <si>
    <t>Document successfully created; Document successfully merged; PDF created; Emails Sent: [To: sarwan.qadir@soran.edu.iq]; Manually run by hersh.hamadameen@soran.edu.iq; Timestamp: Jun 23 2021 9:23 AM</t>
  </si>
  <si>
    <t>Saya Rashid Ahmed Raq</t>
  </si>
  <si>
    <t>Researcher</t>
  </si>
  <si>
    <t>English Department - Literature branch</t>
  </si>
  <si>
    <t>saya.r.ahmed98@gmail.com</t>
  </si>
  <si>
    <t>1d2vSAYn4WJZVQdCxErZXFO8wvh4tBsI_</t>
  </si>
  <si>
    <t>https://drive.google.com/file/d/1d2vSAYn4WJZVQdCxErZXFO8wvh4tBsI_/view?usp=drivesdk</t>
  </si>
  <si>
    <t>Saya Rashid Ahmed Raq - Scientific search techniques and scientific databases</t>
  </si>
  <si>
    <t>Document successfully created; Document successfully merged; PDF created; Emails Sent: [To: saya.r.ahmed98@gmail.com]; Manually run by hersh.hamadameen@soran.edu.iq; Timestamp: Jun 23 2021 9:23 AM</t>
  </si>
  <si>
    <t>shahryar nazhad yousif</t>
  </si>
  <si>
    <t>geology</t>
  </si>
  <si>
    <t>scge03920@student.su.edu.krd</t>
  </si>
  <si>
    <t>1hPSFUABKkZwlScqhjTYBuLQK15JZLbBE</t>
  </si>
  <si>
    <t>https://drive.google.com/file/d/1hPSFUABKkZwlScqhjTYBuLQK15JZLbBE/view?usp=drivesdk</t>
  </si>
  <si>
    <t>shahryar nazhad yousif - Scientific search techniques and scientific databases</t>
  </si>
  <si>
    <t>Document successfully created; Document successfully merged; PDF created; Emails Sent: [To: scge03920@student.su.edu.krd]; Manually run by hersh.hamadameen@soran.edu.iq; Timestamp: Jun 23 2021 9:53 AM</t>
  </si>
  <si>
    <t>1byH6Agq3OwbjRosRNXQR49Z7pSKkI8pn</t>
  </si>
  <si>
    <t>https://drive.google.com/file/d/1byH6Agq3OwbjRosRNXQR49Z7pSKkI8pn/view?usp=drivesdk</t>
  </si>
  <si>
    <t>Shamal salahaddin Ahmed - Scientific search techniques and scientific databases</t>
  </si>
  <si>
    <t>Document successfully created; Document successfully merged; PDF created; Emails Sent: [To: shamal.ahmed@soran.edu.iq]; Manually run by hersh.hamadameen@soran.edu.iq; Timestamp: Jun 23 2021 9:53 AM</t>
  </si>
  <si>
    <t>sirwan abdullah ahmed</t>
  </si>
  <si>
    <t>sirwan.ahmed@soran.edu.iq</t>
  </si>
  <si>
    <t>1VnfCeOQ9GvAbWjHeKttsyveVYi_XS5CP</t>
  </si>
  <si>
    <t>https://drive.google.com/file/d/1VnfCeOQ9GvAbWjHeKttsyveVYi_XS5CP/view?usp=drivesdk</t>
  </si>
  <si>
    <t>sirwan abdullah ahmed - Scientific search techniques and scientific databases</t>
  </si>
  <si>
    <t>Document successfully created; Document successfully merged; PDF created; Emails Sent: [To: sirwan.ahmed@soran.edu.iq]; Manually run by hersh.hamadameen@soran.edu.iq; Timestamp: Jun 23 2021 9:53 AM</t>
  </si>
  <si>
    <t>1jfCA7_wMu2Nyap9sQk2k_bGwkn_0ALwc</t>
  </si>
  <si>
    <t>https://drive.google.com/file/d/1jfCA7_wMu2Nyap9sQk2k_bGwkn_0ALwc/view?usp=drivesdk</t>
  </si>
  <si>
    <t>Srwa Mustafa - Scientific search techniques and scientific databases</t>
  </si>
  <si>
    <t>Document successfully created; Document successfully merged; PDF created; Emails Sent: [To: srwa.mustafa@soran.edu.iq]; Manually run by hersh.hamadameen@soran.edu.iq; Timestamp: Jun 23 2021 9:53 AM</t>
  </si>
  <si>
    <t>1wVWY2mEaYv7iJP-XdbSdQUmhxDNlqqrW</t>
  </si>
  <si>
    <t>https://drive.google.com/file/d/1wVWY2mEaYv7iJP-XdbSdQUmhxDNlqqrW/view?usp=drivesdk</t>
  </si>
  <si>
    <t>Taha Aziz Ahmed - Scientific search techniques and scientific databases</t>
  </si>
  <si>
    <t>Document successfully created; Document successfully merged; PDF created; Emails Sent: [To: taha.ahmed@soran.edu.iq]; Manually run by hersh.hamadameen@soran.edu.iq; Timestamp: Jun 23 2021 9:53 AM</t>
  </si>
  <si>
    <t>Teaching Assistant/ Assistant Coach/Assistant Research</t>
  </si>
  <si>
    <t>1JLS_PuVZjrCHXHI1NVLGvcrOc4d8wfL8</t>
  </si>
  <si>
    <t>https://drive.google.com/file/d/1JLS_PuVZjrCHXHI1NVLGvcrOc4d8wfL8/view?usp=drivesdk</t>
  </si>
  <si>
    <t>Taher Sheikh Mohammed - Scientific search techniques and scientific databases</t>
  </si>
  <si>
    <t>Document successfully created; Document successfully merged; PDF created; Emails Sent: [To: taher.mohammad@soran.edu.iq]; Manually run by hersh.hamadameen@soran.edu.iq; Timestamp: Jun 23 2021 9:53 AM</t>
  </si>
  <si>
    <t>1_2D5u2EOslJFiyvPY9SyjU2VEYFve8JV</t>
  </si>
  <si>
    <t>https://drive.google.com/file/d/1_2D5u2EOslJFiyvPY9SyjU2VEYFve8JV/view?usp=drivesdk</t>
  </si>
  <si>
    <t>Talha Khanafdl Omar - Scientific search techniques and scientific databases</t>
  </si>
  <si>
    <t>Document successfully created; Document successfully merged; PDF created; Emails Sent: [To: talha.omar@pe.soran.edu.iq]; Manually run by hersh.hamadameen@soran.edu.iq; Timestamp: Jun 23 2021 9:53 AM</t>
  </si>
  <si>
    <t>Talib Muhmmad sharif Omer</t>
  </si>
  <si>
    <t>14WTxzW1cksPRtuJhEXtVGz4mHd0OrKh8</t>
  </si>
  <si>
    <t>https://drive.google.com/file/d/14WTxzW1cksPRtuJhEXtVGz4mHd0OrKh8/view?usp=drivesdk</t>
  </si>
  <si>
    <t>Talib Muhmmad sharif Omer - Scientific search techniques and scientific databases</t>
  </si>
  <si>
    <t>Document successfully created; Document successfully merged; PDF created; Emails Sent: [To: Talib.omer@soran.edu.iq]; Manually run by hersh.hamadameen@soran.edu.iq; Timestamp: Jun 23 2021 9:54 AM</t>
  </si>
  <si>
    <t>Wlat Jalal Hamad</t>
  </si>
  <si>
    <t>11FGU-uyYCNF_6MQH85D5ek2ekdrVA52X</t>
  </si>
  <si>
    <t>https://drive.google.com/file/d/11FGU-uyYCNF_6MQH85D5ek2ekdrVA52X/view?usp=drivesdk</t>
  </si>
  <si>
    <t>Wlat Jalal Hamad - Scientific search techniques and scientific databases</t>
  </si>
  <si>
    <t>Document successfully created; Document successfully merged; PDF created; Emails Sent: [To: wlat.hamad@soran.edu.iq]; Manually run by hersh.hamadameen@soran.edu.iq; Timestamp: Jun 23 2021 9:54 AM</t>
  </si>
  <si>
    <t>د. عمر عالی كریم</t>
  </si>
  <si>
    <t>1zrBdNkabKXboEFQg0xhreB24kxgsBJmg</t>
  </si>
  <si>
    <t>https://drive.google.com/file/d/1zrBdNkabKXboEFQg0xhreB24kxgsBJmg/view?usp=drivesdk</t>
  </si>
  <si>
    <t>د. عمر عالی كریم - Scientific search techniques and scientific databases</t>
  </si>
  <si>
    <t>Document successfully created; Document successfully merged; PDF created; Emails Sent: [To: omar.karim@soran.edu.iq]; Manually run by hersh.hamadameen@soran.edu.iq; Timestamp: Jun 23 2021 9:54 AM</t>
  </si>
  <si>
    <t>زانکۆی سۆران</t>
  </si>
  <si>
    <t>1P29xDVBnOFFyPQpGkpGH5xBh_yGZu32a</t>
  </si>
  <si>
    <t>https://drive.google.com/file/d/1P29xDVBnOFFyPQpGkpGH5xBh_yGZu32a/view?usp=drivesdk</t>
  </si>
  <si>
    <t>دلاور كریم عمر - Scientific search techniques and scientific databases</t>
  </si>
  <si>
    <t>Document successfully created; Document successfully merged; PDF created; Emails Sent: [To: dlawer.humer@soran.edu.iq]; Manually run by hersh.hamadameen@soran.edu.iq; Timestamp: Jun 23 2021 9:54 AM</t>
  </si>
  <si>
    <t>1j1JrcFfBniybu8FT2PNta91HSkXhjKIG</t>
  </si>
  <si>
    <t>https://drive.google.com/file/d/1j1JrcFfBniybu8FT2PNta91HSkXhjKIG/view?usp=drivesdk</t>
  </si>
  <si>
    <t>ميران محمد صالح - Scientific search techniques and scientific databases</t>
  </si>
  <si>
    <t>Document successfully created; Document successfully merged; PDF created; Emails Sent: [To: meeran.salih@kue.soran.edu.iq]; Manually run by hersh.hamadameen@soran.edu.iq; Timestamp: Jun 23 2021 9:54 AM</t>
  </si>
  <si>
    <t>هاژە چیچۆ محمدئەمین</t>
  </si>
  <si>
    <t>hazha.ameen@soran.edu.iq</t>
  </si>
  <si>
    <t>1ud5383xZiew99TU0r7hq1mtP6h9la_je</t>
  </si>
  <si>
    <t>https://drive.google.com/file/d/1ud5383xZiew99TU0r7hq1mtP6h9la_je/view?usp=drivesdk</t>
  </si>
  <si>
    <t>هاژە چیچۆ محمدئەمین - Scientific search techniques and scientific databases</t>
  </si>
  <si>
    <t>Document successfully created; Document successfully merged; PDF created; Emails Sent: [To: hazha.ameen@soran.edu.iq]; Manually run by hersh.hamadameen@soran.edu.iq; Timestamp: Jun 23 2021 9:54 AM</t>
  </si>
  <si>
    <t>بەرزڕاگرتنی ڕۆژی ڕۆژنامەگەریی کوردی</t>
  </si>
  <si>
    <t>parween abdullha khudhur</t>
  </si>
  <si>
    <t>slahaden</t>
  </si>
  <si>
    <t>basic</t>
  </si>
  <si>
    <t>kurdsh</t>
  </si>
  <si>
    <t>barween.khudhur@su.edu.krd</t>
  </si>
  <si>
    <t>1gNlMPoBPqu3lLMsOr3Rfl0v3Uj9BESMY</t>
  </si>
  <si>
    <t>https://drive.google.com/file/d/1gNlMPoBPqu3lLMsOr3Rfl0v3Uj9BESMY/view?usp=drivesdk</t>
  </si>
  <si>
    <t>parween abdullha khudhur - بەرزڕاگرتنی ڕۆژی ڕۆژنامەگەریی کوردی</t>
  </si>
  <si>
    <t>Document successfully created; Document successfully merged; PDF created; !!Error Sending Emails: تم تفعيل الخدمة مرات كثيرة جدًا ليوم واحد: email.; Manually run by qa.edu.soran@gmail.com; Timestamp: May 5 2021 2:42 PM</t>
  </si>
  <si>
    <t>1aUhxToHtqaA6f4YWvMH1oWNVJ3Z9la0C</t>
  </si>
  <si>
    <t>https://drive.google.com/file/d/1aUhxToHtqaA6f4YWvMH1oWNVJ3Z9la0C/view?usp=drivesdk</t>
  </si>
  <si>
    <t>Falih Jaaz Shlsh - بەرزڕاگرتنی ڕۆژی ڕۆژنامەگەریی کوردی</t>
  </si>
  <si>
    <t>Document successfully created; Document successfully merged; PDF created; Emails Sent: [To: falih.shlsh@soran.edu.iq]; Manually run by hersh.hamadameen@soran.edu.iq; Timestamp: May 13 2021 7:42 AM</t>
  </si>
  <si>
    <t>دەنگبێژیی وەك گێڕانەوەی ڕابردوو "نرخاندن و لێكۆڵینەوە"</t>
  </si>
  <si>
    <t>1VMANkWtjPR1_SpdW865IR2iYp3FIU6RX</t>
  </si>
  <si>
    <t>https://drive.google.com/file/d/1VMANkWtjPR1_SpdW865IR2iYp3FIU6RX/view?usp=drivesdk</t>
  </si>
  <si>
    <t>Document successfully created; Document successfully merged; PDF created; Emails Sent: [To: hersh.hamadameen@soran.edu.iq]; Manually run by hersh.hamadameen@soran.edu.iq; Timestamp: May 10 2021 6:38 PM</t>
  </si>
  <si>
    <t>Toxicity of Kidney Beans</t>
  </si>
  <si>
    <t>Faculty of education General sciences department</t>
  </si>
  <si>
    <t>workshop</t>
  </si>
  <si>
    <t>1P-1EnYj1kFq_9XeTlZPNwFn9xjIzkkJB</t>
  </si>
  <si>
    <t>https://drive.google.com/file/d/1P-1EnYj1kFq_9XeTlZPNwFn9xjIzkkJB/view?usp=drivesdk</t>
  </si>
  <si>
    <t>Document successfully created; Document successfully merged; PDF created; Emails Sent: [To: haval.khthr@soran.edu.iq]; Manually run by qa.edu@soran.edu.iq; Timestamp: Jun 1 2022 4:31 AM</t>
  </si>
  <si>
    <t>1wylhO2qPUjrKtGaz-6qrN_lRouojUcV_</t>
  </si>
  <si>
    <t>https://drive.google.com/file/d/1wylhO2qPUjrKtGaz-6qrN_lRouojUcV_/view?usp=drivesdk</t>
  </si>
  <si>
    <t>Document successfully created; Document successfully merged; PDF created; Emails Sent: [To: nawzar.haji@ena.soran.edu.iq]; Manually run by qa.edu@soran.edu.iq; Timestamp: Jun 1 2022 4:31 AM</t>
  </si>
  <si>
    <t>Dilkhosh Rafiq Moheddin</t>
  </si>
  <si>
    <t>اللغة العربية</t>
  </si>
  <si>
    <t>16BtCqf-eU15LTI0rfJ1sLJnpd0pLrgwE</t>
  </si>
  <si>
    <t>https://drive.google.com/file/d/16BtCqf-eU15LTI0rfJ1sLJnpd0pLrgwE/view?usp=drivesdk</t>
  </si>
  <si>
    <t>Document successfully created; Document successfully merged; PDF created; Emails Sent: [To: dilkhosh.moheddin@su.edu.krd]; Manually run by qa.edu@soran.edu.iq; Timestamp: Jun 1 2022 4:31 AM</t>
  </si>
  <si>
    <t>mohammad.saasatian@soran.edu.iq</t>
  </si>
  <si>
    <t>14Y8gm5PP4O6RAoNcZJLkpOQbIx2mIPHG</t>
  </si>
  <si>
    <t>https://drive.google.com/file/d/14Y8gm5PP4O6RAoNcZJLkpOQbIx2mIPHG/view?usp=drivesdk</t>
  </si>
  <si>
    <t>Document successfully created; Document successfully merged; PDF created; Emails Sent: [To: mohammad.saasatian@soran.edu.iq]; Manually run by qa.edu@soran.edu.iq; Timestamp: Jun 1 2022 4:31 AM</t>
  </si>
  <si>
    <t>srwa.mistafa@soran.edu.iq</t>
  </si>
  <si>
    <t>1p-CQB0617nZ4t0ONKZ_3NX7ebegWRu6g</t>
  </si>
  <si>
    <t>https://drive.google.com/file/d/1p-CQB0617nZ4t0ONKZ_3NX7ebegWRu6g/view?usp=drivesdk</t>
  </si>
  <si>
    <t>Document successfully created; Document successfully merged; PDF created; Emails Sent: [To: srwa.mistafa@soran.edu.iq]; Manually run by qa.edu@soran.edu.iq; Timestamp: Jun 1 2022 4:31 AM</t>
  </si>
  <si>
    <t>Hemn Ahmad Abdulla</t>
  </si>
  <si>
    <t>hemn.abdulla@gsci.soran.edu.iq</t>
  </si>
  <si>
    <t>1pG12UW2XiPQmLzcOHTGznJpVs0eI5Wqf</t>
  </si>
  <si>
    <t>https://drive.google.com/file/d/1pG12UW2XiPQmLzcOHTGznJpVs0eI5Wqf/view?usp=drivesdk</t>
  </si>
  <si>
    <t>Document successfully created; Document successfully merged; PDF created; Emails Sent: [To: hemn.abdulla@gsci.soran.edu.iq]; Manually run by qa.edu@soran.edu.iq; Timestamp: Jun 1 2022 4:31 AM</t>
  </si>
  <si>
    <t>1YJ-rfhiHocsrvf3SzXKEPi0sv3Kg4bnv</t>
  </si>
  <si>
    <t>https://drive.google.com/file/d/1YJ-rfhiHocsrvf3SzXKEPi0sv3Kg4bnv/view?usp=drivesdk</t>
  </si>
  <si>
    <t>Document successfully created; Document successfully merged; PDF created; Emails Sent: [To: hakeem.sulaiman@ena.soran.edu.iq]; Manually run by qa.edu@soran.edu.iq; Timestamp: Jun 1 2022 4:31 AM</t>
  </si>
  <si>
    <t>Nawzar Muhammed Haji</t>
  </si>
  <si>
    <t>1Eg-bdEBDvCQJJ_aDSUUHp6NrtTgVSrP1</t>
  </si>
  <si>
    <t>https://drive.google.com/file/d/1Eg-bdEBDvCQJJ_aDSUUHp6NrtTgVSrP1/view?usp=drivesdk</t>
  </si>
  <si>
    <t>Document successfully created; Document successfully merged; PDF created; Emails Sent: [To: nawzar.haji@ena.soran.edu.iq]; Manually run by qa.edu@soran.edu.iq; Timestamp: Jun 1 2022 4:32 AM</t>
  </si>
  <si>
    <t>1csxSGle9uatpjg36DroxaRjXtq4z_YnF</t>
  </si>
  <si>
    <t>https://drive.google.com/file/d/1csxSGle9uatpjg36DroxaRjXtq4z_YnF/view?usp=drivesdk</t>
  </si>
  <si>
    <t>Document successfully created; Document successfully merged; PDF created; Emails Sent: [To: matin.sedighi@soran.edu.iq]; Manually run by qa.edu@soran.edu.iq; Timestamp: Jun 1 2022 4:32 AM</t>
  </si>
  <si>
    <t>neehadmzury@gmail.com</t>
  </si>
  <si>
    <t>1zrupsZgxWmXQmpcL4mSW3ncLjRznQa7U</t>
  </si>
  <si>
    <t>https://drive.google.com/file/d/1zrupsZgxWmXQmpcL4mSW3ncLjRznQa7U/view?usp=drivesdk</t>
  </si>
  <si>
    <t>Document successfully created; Document successfully merged; PDF created; Emails Sent: [To: neehadmzury@gmail.com]; Manually run by qa.edu@soran.edu.iq; Timestamp: Jun 1 2022 4:32 AM</t>
  </si>
  <si>
    <t>Dr. Parween Othman mustafa</t>
  </si>
  <si>
    <t>Technology Erbil</t>
  </si>
  <si>
    <t>Road construction</t>
  </si>
  <si>
    <t>17qPozFeyXo-G12stXVm7rkCVUIwK9SUJ</t>
  </si>
  <si>
    <t>https://drive.google.com/file/d/17qPozFeyXo-G12stXVm7rkCVUIwK9SUJ/view?usp=drivesdk</t>
  </si>
  <si>
    <t>Document successfully created; Document successfully merged; PDF created; Emails Sent: [To: parwenhalaf@gmail.com]; Manually run by qa.edu@soran.edu.iq; Timestamp: Jun 1 2022 4:32 AM</t>
  </si>
  <si>
    <t>1JmNgwl4S3NKftLOBCdcB53Ar5Xc2SrkW</t>
  </si>
  <si>
    <t>https://drive.google.com/file/d/1JmNgwl4S3NKftLOBCdcB53Ar5Xc2SrkW/view?usp=drivesdk</t>
  </si>
  <si>
    <t>Document successfully created; Document successfully merged; PDF created; Emails Sent: [To: falih.shlsh@soran.edu.iq]; Manually run by qa.edu@soran.edu.iq; Timestamp: Jun 1 2022 4:32 AM</t>
  </si>
  <si>
    <t>1fQT3ciM8tzPZ8vbtNpfh-KsYBSn8RuRe</t>
  </si>
  <si>
    <t>https://drive.google.com/file/d/1fQT3ciM8tzPZ8vbtNpfh-KsYBSn8RuRe/view?usp=drivesdk</t>
  </si>
  <si>
    <t>Document successfully created; Document successfully merged; PDF created; Emails Sent: [To: kaifi.aziz@soran.edu.iq]; Manually run by qa.edu@soran.edu.iq; Timestamp: Jun 1 2022 4:32 AM</t>
  </si>
  <si>
    <t>1vIjz5bXKSKohP2dE1vCl7awzyFxb3LC4</t>
  </si>
  <si>
    <t>https://drive.google.com/file/d/1vIjz5bXKSKohP2dE1vCl7awzyFxb3LC4/view?usp=drivesdk</t>
  </si>
  <si>
    <t>Document successfully created; Document successfully merged; PDF created; Emails Sent: [To: meeran.salih@kue.soran.edu.iq]; Manually run by qa.edu@soran.edu.iq; Timestamp: Jun 1 2022 4:32 AM</t>
  </si>
  <si>
    <t>PHYSICAL EDUCATION</t>
  </si>
  <si>
    <t>1SHqblxSFwRTB0UyKZHy5B_ZktV6NTYgY</t>
  </si>
  <si>
    <t>https://drive.google.com/file/d/1SHqblxSFwRTB0UyKZHy5B_ZktV6NTYgY/view?usp=drivesdk</t>
  </si>
  <si>
    <t>Document successfully created; Document successfully merged; PDF created; Emails Sent: [To: hersh.hamadameen@soran.edu.iq]; Manually run by qa.edu@soran.edu.iq; Timestamp: Jun 1 2022 4:33 AM</t>
  </si>
  <si>
    <t>1Q38afskDLSYyhkziYYhDcigttD1IxE6G</t>
  </si>
  <si>
    <t>https://drive.google.com/file/d/1Q38afskDLSYyhkziYYhDcigttD1IxE6G/view?usp=drivesdk</t>
  </si>
  <si>
    <t>Document successfully created; Document successfully merged; PDF created; Emails Sent: [To: kurdistan.moheddin@gmail.com]; Manually run by qa.edu@soran.edu.iq; Timestamp: Jun 1 2022 4:33 AM</t>
  </si>
  <si>
    <t>1SsimHlXb0A6PW0dcyo6CY28GP5U1AgBb</t>
  </si>
  <si>
    <t>https://drive.google.com/file/d/1SsimHlXb0A6PW0dcyo6CY28GP5U1AgBb/view?usp=drivesdk</t>
  </si>
  <si>
    <t>Document successfully created; Document successfully merged; PDF created; Emails Sent: [To: muna.al-deen@soran.edu.iq]; Manually run by qa.edu@soran.edu.iq; Timestamp: Jun 1 2022 4:33 AM</t>
  </si>
  <si>
    <t>م.دلاور كریم عمر</t>
  </si>
  <si>
    <t>1MV3vMknvvLsnuK1E0jGWY3Oi6p463G71</t>
  </si>
  <si>
    <t>https://drive.google.com/file/d/1MV3vMknvvLsnuK1E0jGWY3Oi6p463G71/view?usp=drivesdk</t>
  </si>
  <si>
    <t>Document successfully created; Document successfully merged; PDF created; Emails Sent: [To: dlawer.humer@soran.edu.iq]; Manually run by qa.edu@soran.edu.iq; Timestamp: Jun 1 2022 4:33 AM</t>
  </si>
  <si>
    <t>1UpX9pYRi4sEhl18SzeQ3jhlg39G7iIX8</t>
  </si>
  <si>
    <t>https://drive.google.com/file/d/1UpX9pYRi4sEhl18SzeQ3jhlg39G7iIX8/view?usp=drivesdk</t>
  </si>
  <si>
    <t>Document successfully created; Document successfully merged; PDF created; Emails Sent: [To: neehad.azeez@epu.edu.iq]; Manually run by qa.edu@soran.edu.iq; Timestamp: Jun 1 2022 4:33 AM</t>
  </si>
  <si>
    <t>1TpXfMgDGjFifjZJPAoiZ5KAFRNaBGM7g</t>
  </si>
  <si>
    <t>https://drive.google.com/file/d/1TpXfMgDGjFifjZJPAoiZ5KAFRNaBGM7g/view?usp=drivesdk</t>
  </si>
  <si>
    <t>Document successfully created; Document successfully merged; PDF created; Emails Sent: [To: rwkhsar.maghdid@soran.edu.iq]; Manually run by qa.edu@soran.edu.iq; Timestamp: Jun 1 2022 4:33 AM</t>
  </si>
  <si>
    <t>1m7jD42j2ZiuXf8Q9-hDD_NxrHZYUmNHP</t>
  </si>
  <si>
    <t>https://drive.google.com/file/d/1m7jD42j2ZiuXf8Q9-hDD_NxrHZYUmNHP/view?usp=drivesdk</t>
  </si>
  <si>
    <t>Document successfully created; Document successfully merged; PDF created; Emails Sent: [To: mikaeel.munaf@soran.edu.iq]; Manually run by qa.edu@soran.edu.iq; Timestamp: Jun 1 2022 4:33 AM</t>
  </si>
  <si>
    <t>1MehYKArE4_xGdXr5k8M1JM3Z5qZql2d8</t>
  </si>
  <si>
    <t>https://drive.google.com/file/d/1MehYKArE4_xGdXr5k8M1JM3Z5qZql2d8/view?usp=drivesdk</t>
  </si>
  <si>
    <t>Document successfully created; Document successfully merged; PDF created; Emails Sent: [To: bewar.osman@soran.edu.iq]; Manually run by qa.edu@soran.edu.iq; Timestamp: Jun 1 2022 4:33 AM</t>
  </si>
  <si>
    <t>1ueABdJaAJ8o73n01MzdmnBmKLTGCP_3k</t>
  </si>
  <si>
    <t>https://drive.google.com/file/d/1ueABdJaAJ8o73n01MzdmnBmKLTGCP_3k/view?usp=drivesdk</t>
  </si>
  <si>
    <t>Document successfully created; Document successfully merged; PDF created; Emails Sent: [To: ammar.hussien@soran.edu.iq]; Manually run by qa.edu@soran.edu.iq; Timestamp: Jun 1 2022 4:34 AM</t>
  </si>
  <si>
    <t>19QkbqakPSWKpVgp4zby7oNHfL4_whBJs</t>
  </si>
  <si>
    <t>https://drive.google.com/file/d/19QkbqakPSWKpVgp4zby7oNHfL4_whBJs/view?usp=drivesdk</t>
  </si>
  <si>
    <t>Document successfully created; Document successfully merged; PDF created; Emails Sent: [To: mumtaz.ameen@soran.edu.iq]; Manually run by qa.edu@soran.edu.iq; Timestamp: Jun 1 2022 4:34 AM</t>
  </si>
  <si>
    <t>1UtoQ_ZBkI0XSdyFBOOGZqYbu4lONZM92</t>
  </si>
  <si>
    <t>https://drive.google.com/file/d/1UtoQ_ZBkI0XSdyFBOOGZqYbu4lONZM92/view?usp=drivesdk</t>
  </si>
  <si>
    <t>Document successfully created; Document successfully merged; PDF created; Emails Sent: [To: mazin.othman@soran.edu.iq]; Manually run by qa.edu@soran.edu.iq; Timestamp: Jun 1 2022 4:34 AM</t>
  </si>
  <si>
    <t>Shimal hamza hamad</t>
  </si>
  <si>
    <t>1cTPj5EP4twQR3tbbbqezMgtyHgZZlGyB</t>
  </si>
  <si>
    <t>https://drive.google.com/file/d/1cTPj5EP4twQR3tbbbqezMgtyHgZZlGyB/view?usp=drivesdk</t>
  </si>
  <si>
    <t>Document successfully created; Document successfully merged; PDF created; Emails Sent: [To: shamal.hamad@soran.edu.iq]; Manually run by qa.edu@soran.edu.iq; Timestamp: Jun 1 2022 4:34 AM</t>
  </si>
  <si>
    <t>1tsljiunvsP-zcaHo2WPGLp49u_7HiSZT</t>
  </si>
  <si>
    <t>https://drive.google.com/file/d/1tsljiunvsP-zcaHo2WPGLp49u_7HiSZT/view?usp=drivesdk</t>
  </si>
  <si>
    <t>Document successfully created; Document successfully merged; PDF created; Emails Sent: [To: farsat.hussin@soran.edu.iq]; Manually run by qa.edu@soran.edu.iq; Timestamp: Jun 1 2022 4:34 AM</t>
  </si>
  <si>
    <t>kaifi.aziz@oran.edu.iq</t>
  </si>
  <si>
    <t>1qpw9vNEpbUrNjr9G3HYuWhKYA-_-ayoB</t>
  </si>
  <si>
    <t>https://drive.google.com/file/d/1qpw9vNEpbUrNjr9G3HYuWhKYA-_-ayoB/view?usp=drivesdk</t>
  </si>
  <si>
    <t>Document successfully created; Document successfully merged; PDF created; Emails Sent: [To: kaifi.aziz@oran.edu.iq]; Manually run by qa.edu@soran.edu.iq; Timestamp: Jun 1 2022 4:34 AM</t>
  </si>
  <si>
    <t>1TgU4bFuTY7zQ4ctLt4-BUnJfroHhUHjl</t>
  </si>
  <si>
    <t>https://drive.google.com/file/d/1TgU4bFuTY7zQ4ctLt4-BUnJfroHhUHjl/view?usp=drivesdk</t>
  </si>
  <si>
    <t>Document successfully created; Document successfully merged; PDF created; Emails Sent: [To: mohajir.saleem@soran.edu.iq]; Manually run by qa.edu@soran.edu.iq; Timestamp: Jun 1 2022 4:34 AM</t>
  </si>
  <si>
    <t>Barzan saber hussein</t>
  </si>
  <si>
    <t>barzan.hussein@soran.iq</t>
  </si>
  <si>
    <t>1tO06hFh3j7ltHLvkL11wCS17Tj41dcMr</t>
  </si>
  <si>
    <t>https://drive.google.com/file/d/1tO06hFh3j7ltHLvkL11wCS17Tj41dcMr/view?usp=drivesdk</t>
  </si>
  <si>
    <t>Document successfully created; Document successfully merged; PDF created; Emails Sent: [To: barzan.hussein@soran.iq]; Manually run by qa.edu@soran.edu.iq; Timestamp: Jun 1 2022 4:35 AM</t>
  </si>
  <si>
    <t>124fHBhIXFbncD-G7ZGLpKRBEs5fNbVMs</t>
  </si>
  <si>
    <t>https://drive.google.com/file/d/124fHBhIXFbncD-G7ZGLpKRBEs5fNbVMs/view?usp=drivesdk</t>
  </si>
  <si>
    <t>Document successfully created; Document successfully merged; PDF created; Emails Sent: [To: haji.haji@kue.soran.edu.iq]; Manually run by qa.edu@soran.edu.iq; Timestamp: Jun 1 2022 4:35 AM</t>
  </si>
  <si>
    <t>1ZuaBWL7z1dJgSbmtn6QYIHVcK3dl-ezQ</t>
  </si>
  <si>
    <t>https://drive.google.com/file/d/1ZuaBWL7z1dJgSbmtn6QYIHVcK3dl-ezQ/view?usp=drivesdk</t>
  </si>
  <si>
    <t>Document successfully created; Document successfully merged; PDF created; Emails Sent: [To: ammar.hussien@soran.edu.iq]; Manually run by qa.edu@soran.edu.iq; Timestamp: Jun 1 2022 4:35 AM</t>
  </si>
  <si>
    <t>1-wmmdfjGBGl18_623tC8vZojE99aHCPK</t>
  </si>
  <si>
    <t>https://drive.google.com/file/d/1-wmmdfjGBGl18_623tC8vZojE99aHCPK/view?usp=drivesdk</t>
  </si>
  <si>
    <t>Document successfully created; Document successfully merged; PDF created; Emails Sent: [To: saadaldeen.nuri@soran.edu.iq]; Manually run by qa.edu@soran.edu.iq; Timestamp: Jun 1 2022 4:35 AM</t>
  </si>
  <si>
    <t>1xZm3Ug-j1YYxnyxX7r-DmjwBF_gh31M7</t>
  </si>
  <si>
    <t>https://drive.google.com/file/d/1xZm3Ug-j1YYxnyxX7r-DmjwBF_gh31M7/view?usp=drivesdk</t>
  </si>
  <si>
    <t>Document successfully created; Document successfully merged; PDF created; Emails Sent: [To: falih.shlsh@soran.edu.iq]; Manually run by qa.edu@soran.edu.iq; Timestamp: Jun 1 2022 4:35 AM</t>
  </si>
  <si>
    <t>1UVT-wj7ylgNJBY53JnUaH2uixr_5_Mti</t>
  </si>
  <si>
    <t>https://drive.google.com/file/d/1UVT-wj7ylgNJBY53JnUaH2uixr_5_Mti/view?usp=drivesdk</t>
  </si>
  <si>
    <t>Document successfully created; Document successfully merged; PDF created; Emails Sent: [To: hersh.hamadameen@soran.edu.iq]; Manually run by qa.edu@soran.edu.iq; Timestamp: Jun 1 2022 4:35 AM</t>
  </si>
  <si>
    <t>1fbQ_BnLzJe2fALX_B_KdjzyoypJke5sI</t>
  </si>
  <si>
    <t>https://drive.google.com/file/d/1fbQ_BnLzJe2fALX_B_KdjzyoypJke5sI/view?usp=drivesdk</t>
  </si>
  <si>
    <t>Document successfully created; Document successfully merged; PDF created; Emails Sent: [To: muayad.hadeeth@soran.edu.iq]; Manually run by qa.edu@soran.edu.iq; Timestamp: Jun 1 2022 4:35 AM</t>
  </si>
  <si>
    <t>Reconstructing the meaning of criticism in the academic sphere</t>
  </si>
  <si>
    <t>هیچ</t>
  </si>
  <si>
    <t>1Khy3ySIbxbUgOljA6xpuzTRzz-PGXo92</t>
  </si>
  <si>
    <t>https://drive.google.com/file/d/1Khy3ySIbxbUgOljA6xpuzTRzz-PGXo92/view?usp=drivesdk</t>
  </si>
  <si>
    <t>Document successfully created; Document successfully merged; PDF created; Emails Sent: [To: hasan.ibrahim@su.edu.krd]; Manually run by qa.edu@soran.edu.iq; Timestamp: Jun 1 2022 4:43 AM</t>
  </si>
  <si>
    <t>1a85htawDHAVDIc_0EqlnR_IanHvpp_01</t>
  </si>
  <si>
    <t>https://drive.google.com/file/d/1a85htawDHAVDIc_0EqlnR_IanHvpp_01/view?usp=drivesdk</t>
  </si>
  <si>
    <t>Document successfully created; Document successfully merged; PDF created; Emails Sent: [To: dilkhosh.moheddin@su.edu.krd]; Manually run by qa.edu@soran.edu.iq; Timestamp: Jun 1 2022 4:44 AM</t>
  </si>
  <si>
    <t>Bazyan Younus Muhiadin</t>
  </si>
  <si>
    <t>زانكۆی پۆلیتەكنیكی هەولێر</t>
  </si>
  <si>
    <t>كۆلێژی تەكنیكی ئەندازیاری هەولێر</t>
  </si>
  <si>
    <t>بەشی ئەندازیاری شارستانی</t>
  </si>
  <si>
    <t>bazyan.muhiadin@epu.edu.iq</t>
  </si>
  <si>
    <t>قوتابخانەی ڕەخنەیی ئەفڵاتون و ئەرستۆ</t>
  </si>
  <si>
    <t>1hElZiWi9FGrbWlaiW_kCkIzvCoIAPNpv</t>
  </si>
  <si>
    <t>https://drive.google.com/file/d/1hElZiWi9FGrbWlaiW_kCkIzvCoIAPNpv/view?usp=drivesdk</t>
  </si>
  <si>
    <t>Document successfully created; Document successfully merged; PDF created; Emails Sent: [To: bazyan.muhiadin@epu.edu.iq]; Manually run by qa.edu@soran.edu.iq; Timestamp: Jun 1 2022 4:44 AM</t>
  </si>
  <si>
    <t>Suzan musheer Hama</t>
  </si>
  <si>
    <t>Arabic language</t>
  </si>
  <si>
    <t>suzan.hamad@su.edu.krd</t>
  </si>
  <si>
    <t>مێژووی و فلسیی و دەروونی...</t>
  </si>
  <si>
    <t>1quMOU3QUykHQjqTOoNLNPJspn8ebDMVk</t>
  </si>
  <si>
    <t>https://drive.google.com/file/d/1quMOU3QUykHQjqTOoNLNPJspn8ebDMVk/view?usp=drivesdk</t>
  </si>
  <si>
    <t>Document successfully created; Document successfully merged; PDF created; Emails Sent: [To: suzan.hamad@su.edu.krd]; Manually run by qa.edu@soran.edu.iq; Timestamp: Jun 1 2022 4:44 AM</t>
  </si>
  <si>
    <t>يا شه</t>
  </si>
  <si>
    <t>1cX9-JHfP1l2sRER5ABhm6tt2AjxfdkGb</t>
  </si>
  <si>
    <t>https://drive.google.com/file/d/1cX9-JHfP1l2sRER5ABhm6tt2AjxfdkGb/view?usp=drivesdk</t>
  </si>
  <si>
    <t>Document successfully created; Document successfully merged; PDF created; Emails Sent: [To: naqi.jasm@soran.edu.iq]; Manually run by qa.edu@soran.edu.iq; Timestamp: Jun 1 2022 4:44 AM</t>
  </si>
  <si>
    <t>ڕەخنەی ئەدەبی و کلاسیکی</t>
  </si>
  <si>
    <t>1cxZ9R6MFdKwjjoEBmWQJZOiIm_LGUbuI</t>
  </si>
  <si>
    <t>https://drive.google.com/file/d/1cxZ9R6MFdKwjjoEBmWQJZOiIm_LGUbuI/view?usp=drivesdk</t>
  </si>
  <si>
    <t>Document successfully created; Document successfully merged; PDF created; Emails Sent: [To: rizgar.mohammad@soran.edu.iq]; Manually run by qa.edu@soran.edu.iq; Timestamp: Jun 1 2022 4:44 AM</t>
  </si>
  <si>
    <t>Hakeem.Hasan Sulaiman</t>
  </si>
  <si>
    <t>قوتابخانەکانی ڕەخنەی کۆن چین؟</t>
  </si>
  <si>
    <t>1_u2eo04hC9r4AVU3K5z8IadIIS9l_irN</t>
  </si>
  <si>
    <t>https://drive.google.com/file/d/1_u2eo04hC9r4AVU3K5z8IadIIS9l_irN/view?usp=drivesdk</t>
  </si>
  <si>
    <t>Document successfully created; Document successfully merged; PDF created; Emails Sent: [To: hakeem.sulaiman@ena.soran.edu.iq]; Manually run by qa.edu@soran.edu.iq; Timestamp: Jun 1 2022 4:44 AM</t>
  </si>
  <si>
    <t>تمثل مدارس الادب القديم..</t>
  </si>
  <si>
    <t>1LJae8Vl8FfGA7iyqJL4fjx3K9eDCzJOc</t>
  </si>
  <si>
    <t>https://drive.google.com/file/d/1LJae8Vl8FfGA7iyqJL4fjx3K9eDCzJOc/view?usp=drivesdk</t>
  </si>
  <si>
    <t>Document successfully created; Document successfully merged; PDF created; Emails Sent: [To: amjad.jumaa@soran.edu.iq]; Manually run by qa.edu@soran.edu.iq; Timestamp: Jun 1 2022 4:44 AM</t>
  </si>
  <si>
    <t>Ali Hamad Othman</t>
  </si>
  <si>
    <t>مێژوویی، کۆمەڵایەتی، دەروونی</t>
  </si>
  <si>
    <t>1TjTy44hm4XTD5DIIfv7F6wxNuFbNc6O3</t>
  </si>
  <si>
    <t>https://drive.google.com/file/d/1TjTy44hm4XTD5DIIfv7F6wxNuFbNc6O3/view?usp=drivesdk</t>
  </si>
  <si>
    <t>Document successfully created; Document successfully merged; PDF created; Emails Sent: [To: ali.osman@soran.edu.iq]; Manually run by qa.edu@soran.edu.iq; Timestamp: Jun 1 2022 4:44 AM</t>
  </si>
  <si>
    <t>تەنیا یەک دیالێکتە و بەس. لەم حاڵەتەدایە کە بۆشاییەکی مەزن دەبینرێ لە ڕادەی سەرهەڵدان و پێکهاتەی مێژووی ئەدەبەکەماندا، لە ئەدەب و شیعردا مێژوویەکی پچڕپچڕ و ئاڵۆسکاومان هەیە. ئەم پەتا بە گشتی سیمای مێژووی ئەدەب و ئەدگاری شێوازناسی و زوانەوانی کوردی بە گشتی، تەنیوەتەوە تا بگاتە ئەدەبی ئاوانگارد و پێشڕەومان.</t>
  </si>
  <si>
    <t>1ZgXu_vvzfqHbTnOvlGgWxFIzdCNy9bJ6</t>
  </si>
  <si>
    <t>https://drive.google.com/file/d/1ZgXu_vvzfqHbTnOvlGgWxFIzdCNy9bJ6/view?usp=drivesdk</t>
  </si>
  <si>
    <t>Document successfully created; Document successfully merged; PDF created; Emails Sent: [To: mikaeel.munaf@soran.edu.iq]; Manually run by qa.edu@soran.edu.iq; Timestamp: Jun 1 2022 4:45 AM</t>
  </si>
  <si>
    <t>هەرسێ میثودەکە سرنجی شێوازی جیاوازیان هەبوو لە سەر بنما رەخنەگری و بەرەو پێش بردنی.</t>
  </si>
  <si>
    <t>18sfCoAh7y7JxKG9ToFUSh5--JAvSGzzF</t>
  </si>
  <si>
    <t>https://drive.google.com/file/d/18sfCoAh7y7JxKG9ToFUSh5--JAvSGzzF/view?usp=drivesdk</t>
  </si>
  <si>
    <t>Document successfully created; Document successfully merged; PDF created; Emails Sent: [To: mohajir.saleem@soran.edu.iq]; Manually run by qa.edu@soran.edu.iq; Timestamp: Jun 1 2022 4:45 AM</t>
  </si>
  <si>
    <t>13ASjDLGWijvVbFK-FcpXb-tRw9p29WDp</t>
  </si>
  <si>
    <t>https://drive.google.com/file/d/13ASjDLGWijvVbFK-FcpXb-tRw9p29WDp/view?usp=drivesdk</t>
  </si>
  <si>
    <t>Document successfully created; Document successfully merged; PDF created; Emails Sent: [To: ali.osman@soran.edu.iq]; Manually run by qa.edu@soran.edu.iq; Timestamp: Jun 1 2022 4:45 AM</t>
  </si>
  <si>
    <t>ڕاسیۆنالیزم، فۆڕمالیزم،</t>
  </si>
  <si>
    <t>1NsOmLzCKqKWs7GCILI3I_Jp2UNOV8zY0</t>
  </si>
  <si>
    <t>https://drive.google.com/file/d/1NsOmLzCKqKWs7GCILI3I_Jp2UNOV8zY0/view?usp=drivesdk</t>
  </si>
  <si>
    <t>Document successfully created; Document successfully merged; PDF created; Emails Sent: [To: bnar.ayub@kue.soran.edu.iq]; Manually run by qa.edu@soran.edu.iq; Timestamp: Jun 1 2022 4:45 AM</t>
  </si>
  <si>
    <t>Nil</t>
  </si>
  <si>
    <t>1Zm7XJfCetbuqgRwg4f4AZgSoXoilkgsv</t>
  </si>
  <si>
    <t>https://drive.google.com/file/d/1Zm7XJfCetbuqgRwg4f4AZgSoXoilkgsv/view?usp=drivesdk</t>
  </si>
  <si>
    <t>Document successfully created; Document successfully merged; PDF created; Emails Sent: [To: daban.saber@epu.edu.iq]; Manually run by qa.edu@soran.edu.iq; Timestamp: Jun 1 2022 4:45 AM</t>
  </si>
  <si>
    <t>There are different types of school.</t>
  </si>
  <si>
    <t>11RFzw0aBm-DLWFIOMUPh-N_gJdp532ml</t>
  </si>
  <si>
    <t>https://drive.google.com/file/d/11RFzw0aBm-DLWFIOMUPh-N_gJdp532ml/view?usp=drivesdk</t>
  </si>
  <si>
    <t>Document successfully created; Document successfully merged; PDF created; Emails Sent: [To: samiaa.abdulwahid@soran.edu.iq]; Manually run by qa.edu@soran.edu.iq; Timestamp: Jun 1 2022 4:45 AM</t>
  </si>
  <si>
    <t>سيريالى</t>
  </si>
  <si>
    <t>1TRCR9cPjimyj-kbu9PtoZga1GaGG3xUW</t>
  </si>
  <si>
    <t>https://drive.google.com/file/d/1TRCR9cPjimyj-kbu9PtoZga1GaGG3xUW/view?usp=drivesdk</t>
  </si>
  <si>
    <t>Document successfully created; Document successfully merged; PDF created; Emails Sent: [To: ammar.hussien@soran.edu.iq]; Manually run by qa.edu@soran.edu.iq; Timestamp: Jun 1 2022 4:45 AM</t>
  </si>
  <si>
    <t>قوتابخانه ى</t>
  </si>
  <si>
    <t>16XZ_aSWw79fkwO2fCtmGvsedyxdmEMOZ</t>
  </si>
  <si>
    <t>https://drive.google.com/file/d/16XZ_aSWw79fkwO2fCtmGvsedyxdmEMOZ/view?usp=drivesdk</t>
  </si>
  <si>
    <t>Document successfully created; Document successfully merged; PDF created; Emails Sent: [To: brwa.ameen@soran.edu.iq]; Manually run by qa.edu@soran.edu.iq; Timestamp: Jun 1 2022 4:46 AM</t>
  </si>
  <si>
    <t>DR. Parween Othman Mustafa</t>
  </si>
  <si>
    <t>قوتابخانەی ڕەخنەیی لای ئەفلاتۆن، ئەرستۆ</t>
  </si>
  <si>
    <t>1b7Aox-tC0_FZApDs1DjlOoH1dinjJp76</t>
  </si>
  <si>
    <t>https://drive.google.com/file/d/1b7Aox-tC0_FZApDs1DjlOoH1dinjJp76/view?usp=drivesdk</t>
  </si>
  <si>
    <t>Document successfully created; Document successfully merged; PDF created; Emails Sent: [To: parwenhalaf@gmail.com]; Manually run by qa.edu@soran.edu.iq; Timestamp: Jun 1 2022 4:46 AM</t>
  </si>
  <si>
    <t>1-رةخنةى ميزووي 2-رةخنةى كومةلايةتي3-رةخنةى دةرووني</t>
  </si>
  <si>
    <t>1dGTV2JtB-QSUeDClY_veR570BggGXf0u</t>
  </si>
  <si>
    <t>https://drive.google.com/file/d/1dGTV2JtB-QSUeDClY_veR570BggGXf0u/view?usp=drivesdk</t>
  </si>
  <si>
    <t>Document successfully created; Document successfully merged; PDF created; Emails Sent: [To: mumtaz.ameen@soran.edu.iq]; Manually run by qa.edu@soran.edu.iq; Timestamp: Jun 1 2022 4:46 AM</t>
  </si>
  <si>
    <t>ڕەخنەی بونیاتگەریی</t>
  </si>
  <si>
    <t>1jYhAbDIIdfLvNoUoXsURDDTK7hKYXUpd</t>
  </si>
  <si>
    <t>https://drive.google.com/file/d/1jYhAbDIIdfLvNoUoXsURDDTK7hKYXUpd/view?usp=drivesdk</t>
  </si>
  <si>
    <t>Document successfully created; Document successfully merged; PDF created; Emails Sent: [To: farsat.hussin@soran.edu.iq]; Manually run by qa.edu@soran.edu.iq; Timestamp: Jun 1 2022 4:46 AM</t>
  </si>
  <si>
    <t>سيريالي</t>
  </si>
  <si>
    <t>1fvoU3oe_Jy_nxlt2eyrcPXPy5JVPgfRc</t>
  </si>
  <si>
    <t>https://drive.google.com/file/d/1fvoU3oe_Jy_nxlt2eyrcPXPy5JVPgfRc/view?usp=drivesdk</t>
  </si>
  <si>
    <t>Document successfully created; Document successfully merged; PDF created; Emails Sent: [To: ammar.hussien@soran.edu.iq]; Manually run by qa.edu@soran.edu.iq; Timestamp: Jun 1 2022 4:46 AM</t>
  </si>
  <si>
    <t>کۆمەڵایەتی</t>
  </si>
  <si>
    <t>152NXUrkkHC4x1C61j9DOfptIQUgOCWbb</t>
  </si>
  <si>
    <t>https://drive.google.com/file/d/152NXUrkkHC4x1C61j9DOfptIQUgOCWbb/view?usp=drivesdk</t>
  </si>
  <si>
    <t>Document successfully created; Document successfully merged; PDF created; Emails Sent: [To: sirwan.ahmed@soran.edu.iq]; Manually run by qa.edu@soran.edu.iq; Timestamp: Jun 1 2022 4:46 AM</t>
  </si>
  <si>
    <t>۱-رەخنەی مێژووی۲- رەخنەی کۆمەلایەتی ۳- ڕەخنەی دەروونی</t>
  </si>
  <si>
    <t>1JO3rErj_Fg8wX4DKv_QLqc9hJ4WMzFci</t>
  </si>
  <si>
    <t>https://drive.google.com/file/d/1JO3rErj_Fg8wX4DKv_QLqc9hJ4WMzFci/view?usp=drivesdk</t>
  </si>
  <si>
    <t>Document successfully created; Document successfully merged; PDF created; Emails Sent: [To: alan.kareem@soran.edu.iq]; Manually run by qa.edu@soran.edu.iq; Timestamp: Jun 1 2022 4:46 AM</t>
  </si>
  <si>
    <t>مێژویی/ کۆمەڵایەتی/ دەرونی</t>
  </si>
  <si>
    <t>1c3EnHk4cs_sZDsVYIGa95F_Vx2cJ1E6a</t>
  </si>
  <si>
    <t>https://drive.google.com/file/d/1c3EnHk4cs_sZDsVYIGa95F_Vx2cJ1E6a/view?usp=drivesdk</t>
  </si>
  <si>
    <t>Document successfully created; Document successfully merged; PDF created; Emails Sent: [To: rwkhsar.maghdid@soran.edu.iq]; Manually run by qa.edu@soran.edu.iq; Timestamp: Jun 1 2022 4:47 AM</t>
  </si>
  <si>
    <t>Soran technical institute</t>
  </si>
  <si>
    <t>1BuRoL8zDpyoBEpWFMgNs554UsWVb2BS2</t>
  </si>
  <si>
    <t>https://drive.google.com/file/d/1BuRoL8zDpyoBEpWFMgNs554UsWVb2BS2/view?usp=drivesdk</t>
  </si>
  <si>
    <t>Document successfully created; Document successfully merged; PDF created; Emails Sent: [To: Jabar.odey@epu.edu.iq]; Manually run by qa.edu@soran.edu.iq; Timestamp: Jun 1 2022 4:47 AM</t>
  </si>
  <si>
    <t>1X6oUejO9LNm9F5eTwrcy9uxNPjXas2Sv</t>
  </si>
  <si>
    <t>https://drive.google.com/file/d/1X6oUejO9LNm9F5eTwrcy9uxNPjXas2Sv/view?usp=drivesdk</t>
  </si>
  <si>
    <t>Document successfully created; Document successfully merged; PDF created; Emails Sent: [To: basan.yaba@soran.edu.iq]; Manually run by qa.edu@soran.edu.iq; Timestamp: Jun 1 2022 4:47 AM</t>
  </si>
  <si>
    <t>قوتابخانەی ڕەخینەیی ئەدەبین</t>
  </si>
  <si>
    <t>1qw-7ShhjoXYP34WfZHI42_0Z_mtAYeEH</t>
  </si>
  <si>
    <t>https://drive.google.com/file/d/1qw-7ShhjoXYP34WfZHI42_0Z_mtAYeEH/view?usp=drivesdk</t>
  </si>
  <si>
    <t>Document successfully created; Document successfully merged; PDF created; Emails Sent: [To: kurdistan.moheddin@gmail.com]; Manually run by qa.edu@soran.edu.iq; Timestamp: Jun 1 2022 4:47 AM</t>
  </si>
  <si>
    <t>188k_lB9WNnqCmv3iMuwhotwPnLJUQ5Mr</t>
  </si>
  <si>
    <t>https://drive.google.com/file/d/188k_lB9WNnqCmv3iMuwhotwPnLJUQ5Mr/view?usp=drivesdk</t>
  </si>
  <si>
    <t>Document successfully created; Document successfully merged; PDF created; Emails Sent: [To: saadaldeen.nuri@soran.edu.iq]; Manually run by qa.edu@soran.edu.iq; Timestamp: Jun 1 2022 4:47 AM</t>
  </si>
  <si>
    <t>1rQRUdiAlf5YrUNpOpodLfAYj7J-1WslR</t>
  </si>
  <si>
    <t>https://drive.google.com/file/d/1rQRUdiAlf5YrUNpOpodLfAYj7J-1WslR/view?usp=drivesdk</t>
  </si>
  <si>
    <t>Document successfully created; Document successfully merged; PDF created; Emails Sent: [To: kaifi.aziz@soran.edu.iq]; Manually run by qa.edu@soran.edu.iq; Timestamp: Jun 1 2022 4:47 AM</t>
  </si>
  <si>
    <t>1DKZqiI0oJ-qBZ4Txj2UqFlRzwvudzQU0</t>
  </si>
  <si>
    <t>https://drive.google.com/file/d/1DKZqiI0oJ-qBZ4Txj2UqFlRzwvudzQU0/view?usp=drivesdk</t>
  </si>
  <si>
    <t>Document successfully created; Document successfully merged; PDF created; Emails Sent: [To: karzan.khdir@soran.edu.iq]; Manually run by qa.edu@soran.edu.iq; Timestamp: Jun 1 2022 4:47 AM</t>
  </si>
  <si>
    <t>1C14Ztn1wU9btMnn1fAw8m2kyP-mhS-lq</t>
  </si>
  <si>
    <t>https://drive.google.com/file/d/1C14Ztn1wU9btMnn1fAw8m2kyP-mhS-lq/view?usp=drivesdk</t>
  </si>
  <si>
    <t>Document successfully created; Document successfully merged; PDF created; Emails Sent: [To: falih.shlsh@soran.edu.iq]; Manually run by qa.edu@soran.edu.iq; Timestamp: Jun 1 2022 4:47 AM</t>
  </si>
  <si>
    <t>1kAhf3z9kt4rvIbGJJiImeLM4d8C8J6rq</t>
  </si>
  <si>
    <t>https://drive.google.com/file/d/1kAhf3z9kt4rvIbGJJiImeLM4d8C8J6rq/view?usp=drivesdk</t>
  </si>
  <si>
    <t>Document successfully created; Document successfully merged; PDF created; Emails Sent: [To: hersh.hamadameen@soran.edu.iq]; Manually run by qa.edu@soran.edu.iq; Timestamp: Jun 1 2022 4:48 AM</t>
  </si>
  <si>
    <t>1D6aAltIx2fg2IyEic50xrs9rcgZbnss1</t>
  </si>
  <si>
    <t>https://drive.google.com/file/d/1D6aAltIx2fg2IyEic50xrs9rcgZbnss1/view?usp=drivesdk</t>
  </si>
  <si>
    <t>Document successfully created; Document successfully merged; PDF created; Emails Sent: [To: muayad.hadeeth@soran.edu.iq]; Manually run by qa.edu@soran.edu.iq; Timestamp: Jun 1 2022 4:48 AM</t>
  </si>
  <si>
    <t>1MyjsW4nSqM8f74lEbxBKanKqdLioD_lk</t>
  </si>
  <si>
    <t>https://drive.google.com/file/d/1MyjsW4nSqM8f74lEbxBKanKqdLioD_lk/view?usp=drivesdk</t>
  </si>
  <si>
    <t>Document successfully created; Document successfully merged; PDF created; Emails Sent: [To: falih.shlsh@soran.edu.iq]; Manually run by qa.edu@soran.edu.iq; Timestamp: Jun 1 2022 4:48 AM</t>
  </si>
  <si>
    <t>166OL12CUh-GEd507UtowUwWb764vayZP</t>
  </si>
  <si>
    <t>https://drive.google.com/file/d/166OL12CUh-GEd507UtowUwWb764vayZP/view?usp=drivesdk</t>
  </si>
  <si>
    <t>1u5HlPpsxhnaRoEiwSuPy8SePB7H4H2S3</t>
  </si>
  <si>
    <t>https://drive.google.com/file/d/1u5HlPpsxhnaRoEiwSuPy8SePB7H4H2S3/view?usp=drivesdk</t>
  </si>
  <si>
    <t>3/27/2022 21:37:47</t>
  </si>
  <si>
    <t>General sciences department</t>
  </si>
  <si>
    <t>1Y9ZdLkzdzN1kqEyqLzqSRBOSz3_VFWix</t>
  </si>
  <si>
    <t>https://drive.google.com/file/d/1Y9ZdLkzdzN1kqEyqLzqSRBOSz3_VFWix/view?usp=drivesdk</t>
  </si>
  <si>
    <t>Document successfully created; Document successfully merged; PDF created; Emails Sent: [To: haval.khthr@soran.edu.iq]; Manually run by qa.edu@soran.edu.iq; Timestamp: Jun 1 2022 4:48 AM</t>
  </si>
  <si>
    <t>3/27/2022 21:34:37</t>
  </si>
  <si>
    <t>1awYQxU9ibr2XfUkmgUAGis5V46N_Tbrc</t>
  </si>
  <si>
    <t>https://drive.google.com/file/d/1awYQxU9ibr2XfUkmgUAGis5V46N_Tbrc/view?usp=drivesdk</t>
  </si>
  <si>
    <t>3/27/2022 21:28:31</t>
  </si>
  <si>
    <t>Dr. parween Othman Mustafa</t>
  </si>
  <si>
    <t>1kRwo4bReLm3bWFZ_F5OPoAFpSz9PugVa</t>
  </si>
  <si>
    <t>https://drive.google.com/file/d/1kRwo4bReLm3bWFZ_F5OPoAFpSz9PugVa/view?usp=drivesdk</t>
  </si>
  <si>
    <t>Document successfully created; Document successfully merged; PDF created; Emails Sent: [To: parwenhalaf@gmail.com]; Manually run by qa.edu@soran.edu.iq; Timestamp: Jun 1 2022 4:48 AM</t>
  </si>
  <si>
    <t>1hv72WY7iXkL7h4CqTCYbv8laFGBD3d7o</t>
  </si>
  <si>
    <t>https://drive.google.com/file/d/1hv72WY7iXkL7h4CqTCYbv8laFGBD3d7o/view?usp=drivesdk</t>
  </si>
  <si>
    <t>Document successfully created; Document successfully merged; PDF created; Emails Sent: [To: hasan.ibrahim@su.edu.krd]; Manually run by qa.edu@soran.edu.iq; Timestamp: Jun 1 2022 4:49 AM</t>
  </si>
  <si>
    <t>3/27/2022 21:17:53</t>
  </si>
  <si>
    <t>1xAC9wHJOL3KQQJvGPoAjhClqIESlMEYI</t>
  </si>
  <si>
    <t>https://drive.google.com/file/d/1xAC9wHJOL3KQQJvGPoAjhClqIESlMEYI/view?usp=drivesdk</t>
  </si>
  <si>
    <t>Document successfully created; Document successfully merged; PDF created; Emails Sent: [To: dilkhosh.moheddin@su.edu.krd]; Manually run by qa.edu@soran.edu.iq; Timestamp: Jun 1 2022 4:49 AM</t>
  </si>
  <si>
    <t>3/27/2022 21:15:41</t>
  </si>
  <si>
    <t>1Y1gA2LgdFPf8YOeRkQBAjv0OIBv1jbbu</t>
  </si>
  <si>
    <t>https://drive.google.com/file/d/1Y1gA2LgdFPf8YOeRkQBAjv0OIBv1jbbu/view?usp=drivesdk</t>
  </si>
  <si>
    <t>Document successfully created; Document successfully merged; PDF created; Emails Sent: [To: kurdistan.moheddin@gmail.com]; Manually run by qa.edu@soran.edu.iq; Timestamp: Jun 1 2022 4:49 AM</t>
  </si>
  <si>
    <t>3/27/2022 21:10:11</t>
  </si>
  <si>
    <t>1yxN1jpn1o0fJSE51e8lQT9keDMUnVYVN</t>
  </si>
  <si>
    <t>https://drive.google.com/file/d/1yxN1jpn1o0fJSE51e8lQT9keDMUnVYVN/view?usp=drivesdk</t>
  </si>
  <si>
    <t>Document successfully created; Document successfully merged; PDF created; Emails Sent: [To: hawren.kamal@pe.soran.edu.iq]; Manually run by qa.edu@soran.edu.iq; Timestamp: Jun 1 2022 4:49 AM</t>
  </si>
  <si>
    <t>3/27/2022 21:06:29</t>
  </si>
  <si>
    <t>Shamal salahaddin ahmed</t>
  </si>
  <si>
    <t>1E4CwhZOMqkuevmczvrqNJz2u1dAxYItY</t>
  </si>
  <si>
    <t>https://drive.google.com/file/d/1E4CwhZOMqkuevmczvrqNJz2u1dAxYItY/view?usp=drivesdk</t>
  </si>
  <si>
    <t>Document successfully created; Document successfully merged; PDF created; Emails Sent: [To: shamal.ahmed@soran.edu.iq]; Manually run by qa.edu@soran.edu.iq; Timestamp: Jun 1 2022 4:49 AM</t>
  </si>
  <si>
    <t>3/27/2022 21:06:23</t>
  </si>
  <si>
    <t>ku+rdis+h+++</t>
  </si>
  <si>
    <t>1bcpZZO7D_HrR6hDB4si42XEE5wOPD3b8</t>
  </si>
  <si>
    <t>https://drive.google.com/file/d/1bcpZZO7D_HrR6hDB4si42XEE5wOPD3b8/view?usp=drivesdk</t>
  </si>
  <si>
    <t>Document successfully created; Document successfully merged; PDF created; Emails Sent: [To: kaifi.aziz@soran.edu.iq]; Manually run by qa.edu@soran.edu.iq; Timestamp: Jun 1 2022 4:49 AM</t>
  </si>
  <si>
    <t>3/27/2022 21:06:01</t>
  </si>
  <si>
    <t>1Qu8mZMpSvVJ7RC2b_bR8rhY0g6uSmKNF</t>
  </si>
  <si>
    <t>https://drive.google.com/file/d/1Qu8mZMpSvVJ7RC2b_bR8rhY0g6uSmKNF/view?usp=drivesdk</t>
  </si>
  <si>
    <t>Document successfully created; Document successfully merged; PDF created; Emails Sent: [To: meeran.salih@kue.soran.edu.iq]; Manually run by qa.edu@soran.edu.iq; Timestamp: Jun 1 2022 4:49 AM</t>
  </si>
  <si>
    <t>3/27/2022 21:05:59</t>
  </si>
  <si>
    <t>1DOuvyAP8XibNHs3zFMSElSqCrkj4zaES</t>
  </si>
  <si>
    <t>https://drive.google.com/file/d/1DOuvyAP8XibNHs3zFMSElSqCrkj4zaES/view?usp=drivesdk</t>
  </si>
  <si>
    <t>Document successfully created; Document successfully merged; PDF created; Emails Sent: [To: brwa.ameen@soran.edu.iq]; Manually run by qa.edu@soran.edu.iq; Timestamp: Jun 1 2022 4:50 AM</t>
  </si>
  <si>
    <t>3/27/2022 21:04:58</t>
  </si>
  <si>
    <t>1AfgMpcZ8kwg3upMHYj8AH9jC1x6bCo4h</t>
  </si>
  <si>
    <t>https://drive.google.com/file/d/1AfgMpcZ8kwg3upMHYj8AH9jC1x6bCo4h/view?usp=drivesdk</t>
  </si>
  <si>
    <t>Document successfully created; Document successfully merged; PDF created; Emails Sent: [To: hakeem.sulaiman@ena.soran.edu.iq]; Manually run by qa.edu@soran.edu.iq; Timestamp: Jun 1 2022 4:50 AM</t>
  </si>
  <si>
    <t>3/27/2022 21:04:27</t>
  </si>
  <si>
    <t>1tI89ZFY8R_rVALbEM6pKPJlhxMQinSIX</t>
  </si>
  <si>
    <t>https://drive.google.com/file/d/1tI89ZFY8R_rVALbEM6pKPJlhxMQinSIX/view?usp=drivesdk</t>
  </si>
  <si>
    <t>Document successfully created; Document successfully merged; PDF created; Emails Sent: [To: nawzar.haji@ena.soran.edu.iq]; Manually run by qa.edu@soran.edu.iq; Timestamp: Jun 1 2022 4:50 AM</t>
  </si>
  <si>
    <t>3/27/2022 21:04:07</t>
  </si>
  <si>
    <t>Karzan Kareem kheder</t>
  </si>
  <si>
    <t>1H1Qmsy7KBW52pSL7yIVjmg80YFV_Ged2</t>
  </si>
  <si>
    <t>https://drive.google.com/file/d/1H1Qmsy7KBW52pSL7yIVjmg80YFV_Ged2/view?usp=drivesdk</t>
  </si>
  <si>
    <t>Document successfully created; Document successfully merged; PDF created; Emails Sent: [To: karzan.khdir@soran.edu.iq]; Manually run by qa.edu@soran.edu.iq; Timestamp: Jun 1 2022 4:50 AM</t>
  </si>
  <si>
    <t>3/27/2022 21:04:05</t>
  </si>
  <si>
    <t>Bakhtiar Qasem Alwla</t>
  </si>
  <si>
    <t>social sicence</t>
  </si>
  <si>
    <t>1q1duy10j2aI6z_2YbdSLDqwxKmhpueNV</t>
  </si>
  <si>
    <t>https://drive.google.com/file/d/1q1duy10j2aI6z_2YbdSLDqwxKmhpueNV/view?usp=drivesdk</t>
  </si>
  <si>
    <t>Document successfully created; Document successfully merged; PDF created; Emails Sent: [To: bakhtiar.awla@soc.soran.edu.iq]; Manually run by qa.edu@soran.edu.iq; Timestamp: Jun 1 2022 4:50 AM</t>
  </si>
  <si>
    <t>3/27/2022 21:03:50</t>
  </si>
  <si>
    <t>1fwfF29BEngJ7ogh2AaB5ZldjukrtrKnV</t>
  </si>
  <si>
    <t>https://drive.google.com/file/d/1fwfF29BEngJ7ogh2AaB5ZldjukrtrKnV/view?usp=drivesdk</t>
  </si>
  <si>
    <t>Document successfully created; Document successfully merged; PDF created; Emails Sent: [To: alan.kareem@soran.edu.iq]; Manually run by qa.edu@soran.edu.iq; Timestamp: Jun 1 2022 4:50 AM</t>
  </si>
  <si>
    <t>3/27/2022 21:03:48</t>
  </si>
  <si>
    <t>سکولی وەرزش</t>
  </si>
  <si>
    <t>1YfzHSL4q2618KGaywcXpjRnihNICotQs</t>
  </si>
  <si>
    <t>https://drive.google.com/file/d/1YfzHSL4q2618KGaywcXpjRnihNICotQs/view?usp=drivesdk</t>
  </si>
  <si>
    <t>Document successfully created; Document successfully merged; PDF created; Emails Sent: [To: taha.ahmed@soran.edu.iq]; Manually run by qa.edu@soran.edu.iq; Timestamp: Jun 1 2022 4:50 AM</t>
  </si>
  <si>
    <t>3/27/2022 21:03:43</t>
  </si>
  <si>
    <t>abdullah qadir awla</t>
  </si>
  <si>
    <t>1xArtkUd-smZyB_Yzza5zGR588epvmyUF</t>
  </si>
  <si>
    <t>https://drive.google.com/file/d/1xArtkUd-smZyB_Yzza5zGR588epvmyUF/view?usp=drivesdk</t>
  </si>
  <si>
    <t>Document successfully created; Document successfully merged; PDF created; Emails Sent: [To: abdullah.awla@soran.edu.iq]; Manually run by qa.edu@soran.edu.iq; Timestamp: Jun 1 2022 4:50 AM</t>
  </si>
  <si>
    <t>3/27/2022 21:03:42</t>
  </si>
  <si>
    <t>1LAxjOyDGUKNPbVrzdaNtXPGmFCOPctsC</t>
  </si>
  <si>
    <t>https://drive.google.com/file/d/1LAxjOyDGUKNPbVrzdaNtXPGmFCOPctsC/view?usp=drivesdk</t>
  </si>
  <si>
    <t>Document successfully created; Document successfully merged; PDF created; Emails Sent: [To: farsat.hussin@soran.edu.iq]; Manually run by qa.edu@soran.edu.iq; Timestamp: Jun 1 2022 4:51 AM</t>
  </si>
  <si>
    <t>3/27/2022 21:03:40</t>
  </si>
  <si>
    <t>1gfVjsPgllPw6h-tWyk8_auoEUWqy0g3Q</t>
  </si>
  <si>
    <t>https://drive.google.com/file/d/1gfVjsPgllPw6h-tWyk8_auoEUWqy0g3Q/view?usp=drivesdk</t>
  </si>
  <si>
    <t>Document successfully created; Document successfully merged; PDF created; Emails Sent: [To: khlood.saeed@soran.edu.iq]; Manually run by qa.edu@soran.edu.iq; Timestamp: Jun 1 2022 4:51 AM</t>
  </si>
  <si>
    <t>3/27/2022 21:03:28</t>
  </si>
  <si>
    <t>SORSN</t>
  </si>
  <si>
    <t>GENERAL SCEINCE DEAPARTMENT</t>
  </si>
  <si>
    <t>1g5Z8EIMtX5LC6KaM4WQMwwH3cWqqoZHi</t>
  </si>
  <si>
    <t>https://drive.google.com/file/d/1g5Z8EIMtX5LC6KaM4WQMwwH3cWqqoZHi/view?usp=drivesdk</t>
  </si>
  <si>
    <t>Document successfully created; Document successfully merged; PDF created; Emails Sent: [To: amjad.jumaa@soran.edu.iq]; Manually run by qa.edu@soran.edu.iq; Timestamp: Jun 1 2022 4:51 AM</t>
  </si>
  <si>
    <t>3/27/2022 21:03:18</t>
  </si>
  <si>
    <t>Hawkar omer khidhir</t>
  </si>
  <si>
    <t>1zXggiAVzBr1lT44XOXPCLyh2GhFC-XRK</t>
  </si>
  <si>
    <t>https://drive.google.com/file/d/1zXggiAVzBr1lT44XOXPCLyh2GhFC-XRK/view?usp=drivesdk</t>
  </si>
  <si>
    <t>Document successfully created; Document successfully merged; PDF created; Emails Sent: [To: hawkar.khidhir@soran.edu.iq]; Manually run by qa.edu@soran.edu.iq; Timestamp: Jun 1 2022 4:51 AM</t>
  </si>
  <si>
    <t>3/27/2022 21:03:11</t>
  </si>
  <si>
    <t>14hkH6s8FrcITB28iTLezu7LEycUg4dFJ</t>
  </si>
  <si>
    <t>https://drive.google.com/file/d/14hkH6s8FrcITB28iTLezu7LEycUg4dFJ/view?usp=drivesdk</t>
  </si>
  <si>
    <t>Document successfully created; Document successfully merged; PDF created; Emails Sent: [To: naqi.jasm@soran.edu.iq]; Manually run by qa.edu@soran.edu.iq; Timestamp: Jun 1 2022 4:51 AM</t>
  </si>
  <si>
    <t>3/27/2022 21:03:03</t>
  </si>
  <si>
    <t>1xhiT55Q5DgyQekAuZEWnbn4uR0yIoG3z</t>
  </si>
  <si>
    <t>https://drive.google.com/file/d/1xhiT55Q5DgyQekAuZEWnbn4uR0yIoG3z/view?usp=drivesdk</t>
  </si>
  <si>
    <t>Document successfully created; Document successfully merged; PDF created; Emails Sent: [To: ammar.hussien@soran.edu.iq]; Manually run by qa.edu@soran.edu.iq; Timestamp: Jun 1 2022 4:51 AM</t>
  </si>
  <si>
    <t>3/27/2022 21:02:30</t>
  </si>
  <si>
    <t>1wAvnICZ6H6TcOcZA9iRSqWcCdJlxpWor</t>
  </si>
  <si>
    <t>https://drive.google.com/file/d/1wAvnICZ6H6TcOcZA9iRSqWcCdJlxpWor/view?usp=drivesdk</t>
  </si>
  <si>
    <t>Document successfully created; Document successfully merged; PDF created; Emails Sent: [To: mohajir.saleem@soran.edu.iq]; Manually run by qa.edu@soran.edu.iq; Timestamp: Jun 1 2022 4:52 AM</t>
  </si>
  <si>
    <t>1Q-6AEIYPPRLbd4B23vyD7a93elITOdgT</t>
  </si>
  <si>
    <t>https://drive.google.com/file/d/1Q-6AEIYPPRLbd4B23vyD7a93elITOdgT/view?usp=drivesdk</t>
  </si>
  <si>
    <t>Document successfully created; Document successfully merged; PDF created; Emails Sent: [To: muna.al-deen@soran.edu.iq]; Manually run by qa.edu@soran.edu.iq; Timestamp: Jun 1 2022 4:52 AM</t>
  </si>
  <si>
    <t>3/27/2022 21:02:29</t>
  </si>
  <si>
    <t>1FgZUvlzEaxIjlj91OvgCX2951WF_biD8</t>
  </si>
  <si>
    <t>https://drive.google.com/file/d/1FgZUvlzEaxIjlj91OvgCX2951WF_biD8/view?usp=drivesdk</t>
  </si>
  <si>
    <t>Document successfully created; Document successfully merged; PDF created; Emails Sent: [To: mokhles.ibrahim@soran.edu.iq]; Manually run by qa.edu@soran.edu.iq; Timestamp: Jun 1 2022 4:52 AM</t>
  </si>
  <si>
    <t>3/27/2022 21:02:24</t>
  </si>
  <si>
    <t>1N9FC0S2L2zhLxaWVPVTSRWW-JhkQvsi-</t>
  </si>
  <si>
    <t>https://drive.google.com/file/d/1N9FC0S2L2zhLxaWVPVTSRWW-JhkQvsi-/view?usp=drivesdk</t>
  </si>
  <si>
    <t>Document successfully created; Document successfully merged; PDF created; Emails Sent: [To: kaifi.aziz@soran.edu.iq]; Manually run by qa.edu@soran.edu.iq; Timestamp: Jun 1 2022 4:52 AM</t>
  </si>
  <si>
    <t>3/27/2022 21:02:21</t>
  </si>
  <si>
    <t>1g3zsiFhBe1KzeDcnzSxRg1egbTmtadet</t>
  </si>
  <si>
    <t>https://drive.google.com/file/d/1g3zsiFhBe1KzeDcnzSxRg1egbTmtadet/view?usp=drivesdk</t>
  </si>
  <si>
    <t>Document successfully created; Document successfully merged; PDF created; Emails Sent: [To: dlawer.humer@soran.edu.iq]; Manually run by qa.edu@soran.edu.iq; Timestamp: Jun 1 2022 4:52 AM</t>
  </si>
  <si>
    <t>3/27/2022 21:02:15</t>
  </si>
  <si>
    <t>189V06XsjvIo95dcayQJt6NfwIBitllCj</t>
  </si>
  <si>
    <t>https://drive.google.com/file/d/189V06XsjvIo95dcayQJt6NfwIBitllCj/view?usp=drivesdk</t>
  </si>
  <si>
    <t>Document successfully created; Document successfully merged; PDF created; Emails Sent: [To: zina.ismail@soran.edu.iq]; Manually run by qa.edu@soran.edu.iq; Timestamp: Jun 1 2022 4:52 AM</t>
  </si>
  <si>
    <t>3/27/2022 21:02:06</t>
  </si>
  <si>
    <t>1UD2fKDLCXC36Y3jovgCcZUrm52c6aMBD</t>
  </si>
  <si>
    <t>https://drive.google.com/file/d/1UD2fKDLCXC36Y3jovgCcZUrm52c6aMBD/view?usp=drivesdk</t>
  </si>
  <si>
    <t>Document successfully created; Document successfully merged; PDF created; Emails Sent: [To: Jabar.odey@epu.edu.iq]; Manually run by qa.edu@soran.edu.iq; Timestamp: Jun 1 2022 4:52 AM</t>
  </si>
  <si>
    <t>1FTJpnjvNmidvBCtbNJBCjAHFSp0JYikS</t>
  </si>
  <si>
    <t>https://drive.google.com/file/d/1FTJpnjvNmidvBCtbNJBCjAHFSp0JYikS/view?usp=drivesdk</t>
  </si>
  <si>
    <t>Document successfully created; Document successfully merged; PDF created; Emails Sent: [To: saadaldeen.nuri@soran.edu.iq]; Manually run by qa.edu@soran.edu.iq; Timestamp: Jun 1 2022 4:52 AM</t>
  </si>
  <si>
    <t>Any comments?</t>
  </si>
  <si>
    <t>Shamal A. Abdullah</t>
  </si>
  <si>
    <t>shamal.abdullah@soran.edu.iq</t>
  </si>
  <si>
    <t>1MMYh292VzAdSs8dIuLL9MMXWeHYMzu2y</t>
  </si>
  <si>
    <t>https://drive.google.com/file/d/1MMYh292VzAdSs8dIuLL9MMXWeHYMzu2y/view?usp=drivesdk</t>
  </si>
  <si>
    <t>Document successfully created; Document successfully merged; PDF created; Emails Sent: [To: shamal.abdullah@soran.edu.iq]; Manually run by hersh.yousif@gmail.com; Timestamp: Apr 11 2021 6:09 AM</t>
  </si>
  <si>
    <t>International Symposium</t>
  </si>
  <si>
    <t>1PDCSDAEoZnJ_Dm2QEH2KkLUJ-SytkdJm</t>
  </si>
  <si>
    <t>https://drive.google.com/file/d/1PDCSDAEoZnJ_Dm2QEH2KkLUJ-SytkdJm/view?usp=drivesdk</t>
  </si>
  <si>
    <t>Document successfully created; Document successfully merged; PDF created; Emails Sent: [To: aref.ghaderi@soran.edu.iq]; Manually run by hersh.hamadameen@soran.edu.iq; Timestamp: May 22 2021 4:47 PM</t>
  </si>
  <si>
    <t>REHAN RASOOL AHMED</t>
  </si>
  <si>
    <t>1oHlJuUQ5AzKJPmKKQCT_Y6uDvB8COH74</t>
  </si>
  <si>
    <t>https://drive.google.com/file/d/1oHlJuUQ5AzKJPmKKQCT_Y6uDvB8COH74/view?usp=drivesdk</t>
  </si>
  <si>
    <t>Document successfully created; Document successfully merged; PDF created; Emails Sent: [To: aref.ghaderi@soran.edu.iq]; Manually run by hersh.hamadameen@soran.edu.iq; Timestamp: Jun 12 2021 7:37 AM</t>
  </si>
  <si>
    <t>1jm-gNEUzvhnBmfsVFKjYNQfx8bKpmKV3</t>
  </si>
  <si>
    <t>https://drive.google.com/file/d/1jm-gNEUzvhnBmfsVFKjYNQfx8bKpmKV3/view?usp=drivesdk</t>
  </si>
  <si>
    <t>Document successfully created; Document successfully merged; PDF created; Emails Sent: [To: mikaeel.munaf@soran.edu.iq]; Manually run by hersh.hamadameen@soran.edu.iq; Timestamp: May 22 2021 4:47 PM</t>
  </si>
  <si>
    <t>1kYxO7qMwQvBlGiFye8Nu0cCNxk_PQMBM</t>
  </si>
  <si>
    <t>https://drive.google.com/file/d/1kYxO7qMwQvBlGiFye8Nu0cCNxk_PQMBM/view?usp=drivesdk</t>
  </si>
  <si>
    <t>Document successfully created; Document successfully merged; PDF created; Emails Sent: [To: amjad.jumaa@soran.edu.iq]; Manually run by hersh.hamadameen@soran.edu.iq; Timestamp: May 22 2021 4:48 PM</t>
  </si>
  <si>
    <t>1TksiZLOdAR89be9mJew-VwkbrbhN_cDC</t>
  </si>
  <si>
    <t>https://drive.google.com/file/d/1TksiZLOdAR89be9mJew-VwkbrbhN_cDC/view?usp=drivesdk</t>
  </si>
  <si>
    <t>Document successfully created; Document successfully merged; PDF created; Emails Sent: [To: daban.saber@epu.edu.iq]; Manually run by hersh.hamadameen@soran.edu.iq; Timestamp: May 22 2021 4:48 PM</t>
  </si>
  <si>
    <t>1HQ9nwy83VYf4cb8x7p0iU-znqzcHH1H5</t>
  </si>
  <si>
    <t>https://drive.google.com/file/d/1HQ9nwy83VYf4cb8x7p0iU-znqzcHH1H5/view?usp=drivesdk</t>
  </si>
  <si>
    <t>Document successfully created; Document successfully merged; PDF created; Emails Sent: [To: sarbaz.omer@soran.adu.iq]; Manually run by hersh.hamadameen@soran.edu.iq; Timestamp: May 22 2021 4:48 PM</t>
  </si>
  <si>
    <t>167cKlWI_9K8QAe1k2A0h84yuVKg-Y5l_</t>
  </si>
  <si>
    <t>https://drive.google.com/file/d/167cKlWI_9K8QAe1k2A0h84yuVKg-Y5l_/view?usp=drivesdk</t>
  </si>
  <si>
    <t>Document successfully created; Document successfully merged; PDF created; Emails Sent: [To: shamal.ahmed@soran.edu.iq]; Manually run by hersh.hamadameen@soran.edu.iq; Timestamp: May 22 2021 4:48 PM</t>
  </si>
  <si>
    <t>160tyQiNYYA5PTNomoQBJfuqSj_oXLEKD</t>
  </si>
  <si>
    <t>https://drive.google.com/file/d/160tyQiNYYA5PTNomoQBJfuqSj_oXLEKD/view?usp=drivesdk</t>
  </si>
  <si>
    <t>Document successfully created; Document successfully merged; PDF created; Emails Sent: [To: hawkar.khidhir@soran.edu.iq]; Manually run by hersh.hamadameen@soran.edu.iq; Timestamp: May 22 2021 4:48 PM</t>
  </si>
  <si>
    <t>vina muhsin rashid</t>
  </si>
  <si>
    <t>VMR018@kue.soran.edu.iq</t>
  </si>
  <si>
    <t>1B_iamJrjLep4GpkvuSZFH62xphbWDhNZ</t>
  </si>
  <si>
    <t>https://drive.google.com/file/d/1B_iamJrjLep4GpkvuSZFH62xphbWDhNZ/view?usp=drivesdk</t>
  </si>
  <si>
    <t>Document successfully created; Document successfully merged; PDF created; Emails Sent: [To: VMR018@kue.soran.edu.iq]; Manually run by hersh.hamadameen@soran.edu.iq; Timestamp: May 22 2021 4:48 PM</t>
  </si>
  <si>
    <t>parwenhalafa@gmail.com</t>
  </si>
  <si>
    <t>1L7YGCKnd4Nph5PLxXbml0yaYFPltTvGe</t>
  </si>
  <si>
    <t>https://drive.google.com/file/d/1L7YGCKnd4Nph5PLxXbml0yaYFPltTvGe/view?usp=drivesdk</t>
  </si>
  <si>
    <t>Document successfully created; Document successfully merged; PDF created; Emails Sent: [To: parwenhalafa@gmail.com]; Manually run by hersh.hamadameen@soran.edu.iq; Timestamp: May 22 2021 4:48 PM</t>
  </si>
  <si>
    <t>Nizar M. Hamad Amin</t>
  </si>
  <si>
    <t>nizar.hamadamin@soran.edu.iq</t>
  </si>
  <si>
    <t>1q7Nz0w8TX-4AXYc66O5d0Uy1TUH3Leg0</t>
  </si>
  <si>
    <t>https://drive.google.com/file/d/1q7Nz0w8TX-4AXYc66O5d0Uy1TUH3Leg0/view?usp=drivesdk</t>
  </si>
  <si>
    <t>Document successfully created; Document successfully merged; PDF created; Emails Sent: [To: nizar.hamadamin@soran.edu.iq]; Manually run by hersh.hamadameen@soran.edu.iq; Timestamp: May 22 2021 4:49 PM</t>
  </si>
  <si>
    <t>1I0DhA8eTUraYWPs6jgFS3PrBBVa0ApXw</t>
  </si>
  <si>
    <t>https://drive.google.com/file/d/1I0DhA8eTUraYWPs6jgFS3PrBBVa0ApXw/view?usp=drivesdk</t>
  </si>
  <si>
    <t>Document successfully created; Document successfully merged; PDF created; Emails Sent: [To: saadaldeen.nuri@soran.edu.iq]; Manually run by hersh.hamadameen@soran.edu.iq; Timestamp: May 22 2021 4:49 PM</t>
  </si>
  <si>
    <t>1dBL1QE6u-dQsbUs3H_SsLzNq2Jj1J41L</t>
  </si>
  <si>
    <t>https://drive.google.com/file/d/1dBL1QE6u-dQsbUs3H_SsLzNq2Jj1J41L/view?usp=drivesdk</t>
  </si>
  <si>
    <t>Document successfully created; Document successfully merged; PDF created; Emails Sent: [To: zina.ismail@soran.edu.iq]; Manually run by hersh.hamadameen@soran.edu.iq; Timestamp: May 22 2021 4:49 PM</t>
  </si>
  <si>
    <t xml:space="preserve">Talha khanafdl Omar </t>
  </si>
  <si>
    <t>1jgFq-2nkwq0R7cNAd1pENj-eyMs-mUfQ</t>
  </si>
  <si>
    <t>https://drive.google.com/file/d/1jgFq-2nkwq0R7cNAd1pENj-eyMs-mUfQ/view?usp=drivesdk</t>
  </si>
  <si>
    <t>Document successfully created; Document successfully merged; PDF created; Emails Sent: [To: talha.omar@pe.soran.edu.iq]; Manually run by hersh.hamadameen@soran.edu.iq; Timestamp: May 22 2021 4:49 PM</t>
  </si>
  <si>
    <t>1it4ChJA6eoE1dECKEVRtbW0mzdnLqlLV</t>
  </si>
  <si>
    <t>https://drive.google.com/file/d/1it4ChJA6eoE1dECKEVRtbW0mzdnLqlLV/view?usp=drivesdk</t>
  </si>
  <si>
    <t>Document successfully created; Document successfully merged; PDF created; Emails Sent: [To: kaifi.aziz@soran.edu.iq]; Manually run by hersh.hamadameen@soran.edu.iq; Timestamp: May 22 2021 4:49 PM</t>
  </si>
  <si>
    <t>1BFf0N1QyKLNJ_vOHeSaIGL7seMdq2k9g</t>
  </si>
  <si>
    <t>https://drive.google.com/file/d/1BFf0N1QyKLNJ_vOHeSaIGL7seMdq2k9g/view?usp=drivesdk</t>
  </si>
  <si>
    <t>Document successfully created; Document successfully merged; PDF created; Emails Sent: [To: dilkhosh.moheddin@su.edu.krd]; Manually run by hersh.hamadameen@soran.edu.iq; Timestamp: May 22 2021 4:49 PM</t>
  </si>
  <si>
    <t>Sulaiman ismail rajab</t>
  </si>
  <si>
    <t>College of language</t>
  </si>
  <si>
    <t>Suliman.rajab@uod.ac</t>
  </si>
  <si>
    <t>10aLuSegQ0vNyuN2PKg4exkWtEo5fxpXQ</t>
  </si>
  <si>
    <t>https://drive.google.com/file/d/10aLuSegQ0vNyuN2PKg4exkWtEo5fxpXQ/view?usp=drivesdk</t>
  </si>
  <si>
    <t>Document successfully created; Document successfully merged; PDF created; Emails Sent: [To: Suliman.rajab@uod.ac]; Manually run by hersh.hamadameen@soran.edu.iq; Timestamp: May 22 2021 4:50 PM</t>
  </si>
  <si>
    <t xml:space="preserve">PHD Student </t>
  </si>
  <si>
    <t xml:space="preserve">Good Luck </t>
  </si>
  <si>
    <t>1eRkIKn2ZuYUJ5eQHH0gh9mny4Wx9IBmQ</t>
  </si>
  <si>
    <t>https://drive.google.com/file/d/1eRkIKn2ZuYUJ5eQHH0gh9mny4Wx9IBmQ/view?usp=drivesdk</t>
  </si>
  <si>
    <t>Document successfully created; Document successfully merged; PDF created; Emails Sent: [To: ammar.hussien@soran.edu.iq]; Manually run by hersh.hamadameen@soran.edu.iq; Timestamp: May 22 2021 4:50 PM</t>
  </si>
  <si>
    <t>Hemn jassim mohammed</t>
  </si>
  <si>
    <t>Shaqlawa Education</t>
  </si>
  <si>
    <t>Kurdish language</t>
  </si>
  <si>
    <t>hemn.muhamad@su.edu.krd</t>
  </si>
  <si>
    <t xml:space="preserve">Many thanks </t>
  </si>
  <si>
    <t>1QX5qat9JasUsIe3GVmw2MOjNe-1yJqHl</t>
  </si>
  <si>
    <t>https://drive.google.com/file/d/1QX5qat9JasUsIe3GVmw2MOjNe-1yJqHl/view?usp=drivesdk</t>
  </si>
  <si>
    <t>Document successfully created; Document successfully merged; PDF created; Emails Sent: [To: hemn.muhamad@su.edu.krd]; Manually run by hersh.hamadameen@soran.edu.iq; Timestamp: May 22 2021 4:50 PM</t>
  </si>
  <si>
    <t>16q-tW8twpVSerIxF6zco8LeuAjAj8syH</t>
  </si>
  <si>
    <t>https://drive.google.com/file/d/16q-tW8twpVSerIxF6zco8LeuAjAj8syH/view?usp=drivesdk</t>
  </si>
  <si>
    <t>Document successfully created; Document successfully merged; PDF created; Emails Sent: [To: ribaz.biro@soran.edu.iq]; Manually run by hersh.hamadameen@soran.edu.iq; Timestamp: May 22 2021 4:50 PM</t>
  </si>
  <si>
    <t>Hemin Omar Ahmad</t>
  </si>
  <si>
    <t>hemin.ahmad@soran.edu.iq</t>
  </si>
  <si>
    <t>بەشداری لە هەردوو پانێل و بەرێوەبەری پانیلی یەكەم</t>
  </si>
  <si>
    <t>1_CH5C9LqpQ_BitmmirS1gtK4FXLXf-p2</t>
  </si>
  <si>
    <t>https://drive.google.com/file/d/1_CH5C9LqpQ_BitmmirS1gtK4FXLXf-p2/view?usp=drivesdk</t>
  </si>
  <si>
    <t>Document successfully created; Document successfully merged; PDF created; Emails Sent: [To: hemin.ahmad@soran.edu.iq]; Manually run by hersh.hamadameen@soran.edu.iq; Timestamp: May 22 2021 4:50 PM</t>
  </si>
  <si>
    <t xml:space="preserve">Pave Jamil Ahmad </t>
  </si>
  <si>
    <t xml:space="preserve">Sulaimani </t>
  </si>
  <si>
    <t xml:space="preserve">Humanity science _ media </t>
  </si>
  <si>
    <t xml:space="preserve">Media </t>
  </si>
  <si>
    <t>pave.ahmad@univsul.edu.iq</t>
  </si>
  <si>
    <t>17SfpWPoUtkTvyju6CMf9Bd9QGteJL-nA</t>
  </si>
  <si>
    <t>https://drive.google.com/file/d/17SfpWPoUtkTvyju6CMf9Bd9QGteJL-nA/view?usp=drivesdk</t>
  </si>
  <si>
    <t>Document successfully created; Document successfully merged; PDF created; Emails Sent: [To: pave.ahmad@univsul.edu.iq]; Manually run by hersh.hamadameen@soran.edu.iq; Timestamp: May 22 2021 4:50 PM</t>
  </si>
  <si>
    <t>1NIaJQCvBL7HLAv4NMdYkbJ48Ksud4l-T</t>
  </si>
  <si>
    <t>https://drive.google.com/file/d/1NIaJQCvBL7HLAv4NMdYkbJ48Ksud4l-T/view?usp=drivesdk</t>
  </si>
  <si>
    <t>Document successfully created; Document successfully merged; PDF created; Emails Sent: [To: muna.al-deen@soran.edu.iq]; Manually run by hersh.hamadameen@soran.edu.iq; Timestamp: May 22 2021 4:50 PM</t>
  </si>
  <si>
    <t xml:space="preserve">education </t>
  </si>
  <si>
    <t>no comment</t>
  </si>
  <si>
    <t>1w1YjP3B06cn7T-YyvTW2EJ8eJUj-TGth</t>
  </si>
  <si>
    <t>https://drive.google.com/file/d/1w1YjP3B06cn7T-YyvTW2EJ8eJUj-TGth/view?usp=drivesdk</t>
  </si>
  <si>
    <t>Document successfully created; Document successfully merged; PDF created; Emails Sent: [To: bahri.yahya@soran.edu.iq]; Manually run by hersh.hamadameen@soran.edu.iq; Timestamp: May 22 2021 4:51 PM</t>
  </si>
  <si>
    <t xml:space="preserve">Barzan saber Hussein </t>
  </si>
  <si>
    <t xml:space="preserve">Sports  </t>
  </si>
  <si>
    <t>barzan.hussein@soran.edu.iq</t>
  </si>
  <si>
    <t>1FvsOpZioUR41KJ2DKy3U8YQu8Uoqp1v7</t>
  </si>
  <si>
    <t>https://drive.google.com/file/d/1FvsOpZioUR41KJ2DKy3U8YQu8Uoqp1v7/view?usp=drivesdk</t>
  </si>
  <si>
    <t>Document successfully created; Document successfully merged; PDF created; Emails Sent: [To: barzan.hussein@soran.edu.iq]; Manually run by hersh.hamadameen@soran.edu.iq; Timestamp: May 22 2021 4:51 PM</t>
  </si>
  <si>
    <t>11zuaETbY8HpL0sEhWN3HsqzD1J0zbWDS</t>
  </si>
  <si>
    <t>https://drive.google.com/file/d/11zuaETbY8HpL0sEhWN3HsqzD1J0zbWDS/view?usp=drivesdk</t>
  </si>
  <si>
    <t>Document successfully created; Document successfully merged; PDF created; Emails Sent: [To: rwkhsar.maghdid@soran.edu.iq]; Manually run by hersh.hamadameen@soran.edu.iq; Timestamp: May 22 2021 4:51 PM</t>
  </si>
  <si>
    <t>1470iumkN6134ACJMkSNjpgmbAPdCcLL5</t>
  </si>
  <si>
    <t>https://drive.google.com/file/d/1470iumkN6134ACJMkSNjpgmbAPdCcLL5/view?usp=drivesdk</t>
  </si>
  <si>
    <t>Document successfully created; Document successfully merged; PDF created; Emails Sent: [To: ammar.hussien@soran.edu.iq]; Manually run by hersh.hamadameen@soran.edu.iq; Timestamp: May 22 2021 4:51 PM</t>
  </si>
  <si>
    <t>1yB4pHYWY4wEH2pK_GhMq-oOvrMKxCWsZ</t>
  </si>
  <si>
    <t>https://drive.google.com/file/d/1yB4pHYWY4wEH2pK_GhMq-oOvrMKxCWsZ/view?usp=drivesdk</t>
  </si>
  <si>
    <t>Document successfully created; Document successfully merged; PDF created; Emails Sent: [To: kadhim.hussein@soran.edu.iq]; Manually run by hersh.hamadameen@soran.edu.iq; Timestamp: May 22 2021 4:51 PM</t>
  </si>
  <si>
    <t xml:space="preserve">هدى صديق احمد </t>
  </si>
  <si>
    <t xml:space="preserve">كوليژا زمان </t>
  </si>
  <si>
    <t xml:space="preserve">بشكا كوردى </t>
  </si>
  <si>
    <t>huda.sadeeq@uod.ac</t>
  </si>
  <si>
    <t xml:space="preserve">نه خير </t>
  </si>
  <si>
    <t>1xE9nwCLuEnrlDm22AZdt_Eku1peC5LhC</t>
  </si>
  <si>
    <t>https://drive.google.com/file/d/1xE9nwCLuEnrlDm22AZdt_Eku1peC5LhC/view?usp=drivesdk</t>
  </si>
  <si>
    <t>Document successfully created; Document successfully merged; PDF created; Emails Sent: [To: huda.sadeeq@uod.ac]; Manually run by hersh.hamadameen@soran.edu.iq; Timestamp: May 22 2021 4:51 PM</t>
  </si>
  <si>
    <t xml:space="preserve">Srwa Mustafa </t>
  </si>
  <si>
    <t xml:space="preserve">Soran unversity </t>
  </si>
  <si>
    <t xml:space="preserve">Faculty of a education </t>
  </si>
  <si>
    <t xml:space="preserve">Kurdy </t>
  </si>
  <si>
    <t>1yufLhineeNlNcTh4jgeWKGjX1Q774pxr</t>
  </si>
  <si>
    <t>https://drive.google.com/file/d/1yufLhineeNlNcTh4jgeWKGjX1Q774pxr/view?usp=drivesdk</t>
  </si>
  <si>
    <t>Document successfully created; Document successfully merged; PDF created; Emails Sent: [To: srwa.mustafa@soran.edu.iq]; Manually run by hersh.hamadameen@soran.edu.iq; Timestamp: May 22 2021 4:51 PM</t>
  </si>
  <si>
    <t>Rozhan Saifur Eskander</t>
  </si>
  <si>
    <t>Sulaimani polytechnic University</t>
  </si>
  <si>
    <t>Technical College of Administration</t>
  </si>
  <si>
    <t>Department of technical media</t>
  </si>
  <si>
    <t>rozhan.saifur@spu.edu.iq</t>
  </si>
  <si>
    <t>دەستان خۆشبێت و سەرکەوتوو بن</t>
  </si>
  <si>
    <t>1Hu6zZnCmRTskJwZ3q1pGArdVr0a26Tpv</t>
  </si>
  <si>
    <t>https://drive.google.com/file/d/1Hu6zZnCmRTskJwZ3q1pGArdVr0a26Tpv/view?usp=drivesdk</t>
  </si>
  <si>
    <t>Document successfully created; Document successfully merged; PDF created; Emails Sent: [To: rozhan.saifur@spu.edu.iq]; Manually run by hersh.hamadameen@soran.edu.iq; Timestamp: May 22 2021 4:51 PM</t>
  </si>
  <si>
    <t>1uFzxZr-LSkVnDYXDRZHFFAThzLNo20nJ</t>
  </si>
  <si>
    <t>https://drive.google.com/file/d/1uFzxZr-LSkVnDYXDRZHFFAThzLNo20nJ/view?usp=drivesdk</t>
  </si>
  <si>
    <t>Document successfully created; Document successfully merged; PDF created; Emails Sent: [To: alan.kareem@soran.edu.iq]; Manually run by hersh.hamadameen@soran.edu.iq; Timestamp: May 22 2021 4:52 PM</t>
  </si>
  <si>
    <t xml:space="preserve">Thanks. </t>
  </si>
  <si>
    <t>16-QhJKWPL9f9By8aQJYHjKm20SeCnO8-</t>
  </si>
  <si>
    <t>https://drive.google.com/file/d/16-QhJKWPL9f9By8aQJYHjKm20SeCnO8-/view?usp=drivesdk</t>
  </si>
  <si>
    <t>Document successfully created; Document successfully merged; PDF created; Emails Sent: [To: haideh.ghaderi@soran.edu.iq]; Manually run by hersh.hamadameen@soran.edu.iq; Timestamp: May 22 2021 4:52 PM</t>
  </si>
  <si>
    <t>هدى صديق احمد</t>
  </si>
  <si>
    <t xml:space="preserve">كوردى </t>
  </si>
  <si>
    <t>18lDmqfxkQh5i1twcQFg68dx04kW0MMTo</t>
  </si>
  <si>
    <t>https://drive.google.com/file/d/18lDmqfxkQh5i1twcQFg68dx04kW0MMTo/view?usp=drivesdk</t>
  </si>
  <si>
    <t>Document successfully created; Document successfully merged; PDF created; Emails Sent: [To: huda.sadeeq@uod.ac]; Manually run by hersh.hamadameen@soran.edu.iq; Timestamp: May 22 2021 4:52 PM</t>
  </si>
  <si>
    <t>Fursah Ahmad Hussein</t>
  </si>
  <si>
    <t>1_XxHOdLqeUUTqjCCbKfiYw9p_dFx7KBy</t>
  </si>
  <si>
    <t>https://drive.google.com/file/d/1_XxHOdLqeUUTqjCCbKfiYw9p_dFx7KBy/view?usp=drivesdk</t>
  </si>
  <si>
    <t>Document successfully created; Document successfully merged; PDF created; Emails Sent: [To: farsat.hussin@soran.edu.iq]; Manually run by hersh.hamadameen@soran.edu.iq; Timestamp: May 22 2021 4:52 PM</t>
  </si>
  <si>
    <t xml:space="preserve">Soran Technical Institute </t>
  </si>
  <si>
    <t>1JFzkGNmYseD3iDB-h7zfDZ04UByNW97J</t>
  </si>
  <si>
    <t>https://drive.google.com/file/d/1JFzkGNmYseD3iDB-h7zfDZ04UByNW97J/view?usp=drivesdk</t>
  </si>
  <si>
    <t>Document successfully created; Document successfully merged; PDF created; Emails Sent: [To: Jabar.odey@epu.edu.iq]; Manually run by hersh.hamadameen@soran.edu.iq; Timestamp: May 22 2021 4:52 PM</t>
  </si>
  <si>
    <t>destan xosh</t>
  </si>
  <si>
    <t>189kDCNoSiccfLAi7jepGoBwvBufuu9Vi</t>
  </si>
  <si>
    <t>https://drive.google.com/file/d/189kDCNoSiccfLAi7jepGoBwvBufuu9Vi/view?usp=drivesdk</t>
  </si>
  <si>
    <t>Document successfully created; Document successfully merged; PDF created; Emails Sent: [To: hersh.hamadameen@soran.edu.iq]; Manually run by hersh.hamadameen@soran.edu.iq; Timestamp: May 22 2021 4:52 PM</t>
  </si>
  <si>
    <t xml:space="preserve">Quality assurance, we sincerely appreciated the role of your team. </t>
  </si>
  <si>
    <t>1BCbN_A45Oa2ksCNXKKcLwb55iSLTfydu</t>
  </si>
  <si>
    <t>https://drive.google.com/file/d/1BCbN_A45Oa2ksCNXKKcLwb55iSLTfydu/view?usp=drivesdk</t>
  </si>
  <si>
    <t>Document successfully created; Document successfully merged; PDF created; Emails Sent: [To: samiaa.abdulwahid@soran.edu.iq]; Manually run by hersh.hamadameen@soran.edu.iq; Timestamp: May 22 2021 4:52 PM</t>
  </si>
  <si>
    <t>Soleiman Rasouli</t>
  </si>
  <si>
    <t>Mahabad</t>
  </si>
  <si>
    <t>Sama</t>
  </si>
  <si>
    <t>s.rasooli55@gmail.com</t>
  </si>
  <si>
    <t>وێڕای دەستخۆشی لە بەڕێوەبەرانی سەمپۆزیۆم، جێگای ڕۆژنامەگەری زانستی کوردی بەتاڵ دەبینم. هەروەها جێگای ئاماژەیە ئێستاکە زۆر ڕێگا و شێوازی فێرکاری پێشکەوتوو وەک STEM &amp; IBSE بۆ فێرکاری پێشکەوتوانەی مناڵان لە ئەورووپا بەڕێوەدەچێ کە لە پەروەردەو بارهێنانی مناڵانی کورد کەلکی لێ وەرناگیردرێ. من وەک تاکە باڵوێزی ئەنجومەنی فێرکاری زانستی ئەوروپا Scientix لە ئێران و وڵاتانی ناوچە ئامادەیی خۆم ڕادەگەیەنم بۆ بەڕێوەبردنی کارگای سەرهێڵ بۆ ناساندنی ئەم شێوازە پێشکەوتوانە Scientix 4 Teacher Panel - Scientixhttp://www.scientix.eu/in-your-country/scientix-4-teacher-panel</t>
  </si>
  <si>
    <t>1kv_g_gPep-4EUS7qTuh9LN1HXTzV6pei</t>
  </si>
  <si>
    <t>https://drive.google.com/file/d/1kv_g_gPep-4EUS7qTuh9LN1HXTzV6pei/view?usp=drivesdk</t>
  </si>
  <si>
    <t>Document successfully created; Document successfully merged; PDF created; Emails Sent: [To: s.rasooli55@gmail.com]; Manually run by hersh.hamadameen@soran.edu.iq; Timestamp: May 22 2021 4:53 PM</t>
  </si>
  <si>
    <t xml:space="preserve">General Sciences Department </t>
  </si>
  <si>
    <t>All the best and success for all presenters and participants.</t>
  </si>
  <si>
    <t>13MLjNiWxBad3dQpGfzmfayQhiqC1cBLB</t>
  </si>
  <si>
    <t>https://drive.google.com/file/d/13MLjNiWxBad3dQpGfzmfayQhiqC1cBLB/view?usp=drivesdk</t>
  </si>
  <si>
    <t>Document successfully created; Document successfully merged; PDF created; Emails Sent: [To: rizgar.mohammad@soran.edu.iq]; Manually run by hersh.hamadameen@soran.edu.iq; Timestamp: May 22 2021 4:53 PM</t>
  </si>
  <si>
    <t>1lWo6NcmhdMQdFTIvXoe-9VJYSPS6M3-Y</t>
  </si>
  <si>
    <t>https://drive.google.com/file/d/1lWo6NcmhdMQdFTIvXoe-9VJYSPS6M3-Y/view?usp=drivesdk</t>
  </si>
  <si>
    <t>Document successfully created; Document successfully merged; PDF created; Emails Sent: [To: haji.haji@kue.soran.edu.iq]; Manually run by hersh.hamadameen@soran.edu.iq; Timestamp: May 22 2021 4:53 PM</t>
  </si>
  <si>
    <t xml:space="preserve">Nihad mohammed qader </t>
  </si>
  <si>
    <t>1QmKfcxWGmhwgtg6-OsMUl_1vL185meki</t>
  </si>
  <si>
    <t>https://drive.google.com/file/d/1QmKfcxWGmhwgtg6-OsMUl_1vL185meki/view?usp=drivesdk</t>
  </si>
  <si>
    <t>Document successfully created; Document successfully merged; PDF created; Emails Sent: [To: Nihad.qader@soran.edu.iq]; Manually run by hersh.hamadameen@soran.edu.iq; Timestamp: May 22 2021 4:53 PM</t>
  </si>
  <si>
    <t>1qk1Dg_ZDQcaZ2G0KeOHUwCFpn_IS5dbH</t>
  </si>
  <si>
    <t>https://drive.google.com/file/d/1qk1Dg_ZDQcaZ2G0KeOHUwCFpn_IS5dbH/view?usp=drivesdk</t>
  </si>
  <si>
    <t>Document successfully created; Document successfully merged; PDF created; Emails Sent: [To: dilkhosh.moheddin@su.edu.krd]; Manually run by hersh.hamadameen@soran.edu.iq; Timestamp: May 22 2021 4:53 PM</t>
  </si>
  <si>
    <t>kurdistan Rafiq Moheddin</t>
  </si>
  <si>
    <t>kurdistan.mhyadin@soran.edu.iq</t>
  </si>
  <si>
    <t>1F24IPfnjfwesZSacGZ0oujgE_yuKUXXj</t>
  </si>
  <si>
    <t>https://drive.google.com/file/d/1F24IPfnjfwesZSacGZ0oujgE_yuKUXXj/view?usp=drivesdk</t>
  </si>
  <si>
    <t>Document successfully created; Document successfully merged; PDF created; Emails Sent: [To: kurdistan.mhyadin@soran.edu.iq]; Manually run by hersh.hamadameen@soran.edu.iq; Timestamp: May 22 2021 4:53 PM</t>
  </si>
  <si>
    <t xml:space="preserve">Soran University's </t>
  </si>
  <si>
    <t>1e5kDCDxpOjiojczha_oGMuRHz1uermhv</t>
  </si>
  <si>
    <t>https://drive.google.com/file/d/1e5kDCDxpOjiojczha_oGMuRHz1uermhv/view?usp=drivesdk</t>
  </si>
  <si>
    <t>Document successfully created; Document successfully merged; PDF created; Emails Sent: [To: haval.khthr@soran.edu.iq]; Manually run by hersh.hamadameen@soran.edu.iq; Timestamp: May 22 2021 4:54 PM</t>
  </si>
  <si>
    <t xml:space="preserve">Food security </t>
  </si>
  <si>
    <t>1XIWrxf-5FSvZ62doMqMFSkdPgcakAjQ2</t>
  </si>
  <si>
    <t>https://drive.google.com/file/d/1XIWrxf-5FSvZ62doMqMFSkdPgcakAjQ2/view?usp=drivesdk</t>
  </si>
  <si>
    <t>Document successfully created; Document successfully merged; PDF created; Emails Sent: [To: abdulhakim.hamadamin@epu.edu.iq]; Manually run by hersh.hamadameen@soran.edu.iq; Timestamp: May 22 2021 4:54 PM</t>
  </si>
  <si>
    <t>ENGLISH</t>
  </si>
  <si>
    <t>1xPMnGD_DeTxQEOCD6mQCL_L7S38gQc8j</t>
  </si>
  <si>
    <t>https://drive.google.com/file/d/1xPMnGD_DeTxQEOCD6mQCL_L7S38gQc8j/view?usp=drivesdk</t>
  </si>
  <si>
    <t>Document successfully created; Document successfully merged; PDF created; Emails Sent: [To: kurdistan.mhyadin@soran.edu.iq]; Manually run by hersh.hamadameen@soran.edu.iq; Timestamp: May 22 2021 4:54 PM</t>
  </si>
  <si>
    <t>11HSqnCcD-JExt5u7WGY7bAK0j9sxepEX</t>
  </si>
  <si>
    <t>https://drive.google.com/file/d/11HSqnCcD-JExt5u7WGY7bAK0j9sxepEX/view?usp=drivesdk</t>
  </si>
  <si>
    <t>Document successfully created; Document successfully merged; PDF created; Emails Sent: [To: hamid.nabi@visitors.soran.edu.iq]; Manually run by hersh.hamadameen@soran.edu.iq; Timestamp: May 22 2021 4:54 PM</t>
  </si>
  <si>
    <t xml:space="preserve">Humanity science </t>
  </si>
  <si>
    <t>1njwjFymwar1NXknkpVfuFIpEOqahbXBd</t>
  </si>
  <si>
    <t>https://drive.google.com/file/d/1njwjFymwar1NXknkpVfuFIpEOqahbXBd/view?usp=drivesdk</t>
  </si>
  <si>
    <t>Document successfully created; Document successfully merged; PDF created; Emails Sent: [To: pave.ahmad@univsul.edu.iq]; Manually run by hersh.hamadameen@soran.edu.iq; Timestamp: May 22 2021 4:54 PM</t>
  </si>
  <si>
    <t>1Fo5AUrZIIf2ZMNoXcuc8jY--4frUHlt-</t>
  </si>
  <si>
    <t>https://drive.google.com/file/d/1Fo5AUrZIIf2ZMNoXcuc8jY--4frUHlt-/view?usp=drivesdk</t>
  </si>
  <si>
    <t>Document successfully created; Document successfully merged; PDF created; Emails Sent: [To: kurdistan.nadr@soran.edu.iq]; Manually run by hersh.hamadameen@soran.edu.iq; Timestamp: May 22 2021 4:54 PM</t>
  </si>
  <si>
    <t xml:space="preserve">Ara Ali Ahmed </t>
  </si>
  <si>
    <t xml:space="preserve">Language </t>
  </si>
  <si>
    <t>ara.ali@uod.ac</t>
  </si>
  <si>
    <t>10WBAAvd_YAtMEmLOWregFJbSbr58qW63</t>
  </si>
  <si>
    <t>https://drive.google.com/file/d/10WBAAvd_YAtMEmLOWregFJbSbr58qW63/view?usp=drivesdk</t>
  </si>
  <si>
    <t>Document successfully created; Document successfully merged; PDF created; Emails Sent: [To: ara.ali@uod.ac]; Manually run by hersh.hamadameen@soran.edu.iq; Timestamp: May 22 2021 4:54 PM</t>
  </si>
  <si>
    <t>زانستی کۆمەلایەتی</t>
  </si>
  <si>
    <t>1TZNeFycZYdSdZCdYtFn8yrFjjFDBPKDe</t>
  </si>
  <si>
    <t>https://drive.google.com/file/d/1TZNeFycZYdSdZCdYtFn8yrFjjFDBPKDe/view?usp=drivesdk</t>
  </si>
  <si>
    <t>Document successfully created; Document successfully merged; PDF created; Emails Sent: [To: abdulmalek.hamadamin@soran.edu.iq]; Manually run by hersh.hamadameen@soran.edu.iq; Timestamp: May 22 2021 4:55 PM</t>
  </si>
  <si>
    <t xml:space="preserve">Layla Mikail mstafa </t>
  </si>
  <si>
    <t>Kurdy</t>
  </si>
  <si>
    <t>LMM497@kue.soran.edu.iq</t>
  </si>
  <si>
    <t>17VmV3JlHGU0ZSdQE7dsnty8nK-hKhS10</t>
  </si>
  <si>
    <t>https://drive.google.com/file/d/17VmV3JlHGU0ZSdQE7dsnty8nK-hKhS10/view?usp=drivesdk</t>
  </si>
  <si>
    <t>Document successfully created; Document successfully merged; PDF created; Emails Sent: [To: LMM497@kue.soran.edu.iq]; Manually run by hersh.hamadameen@soran.edu.iq; Timestamp: May 22 2021 4:55 PM</t>
  </si>
  <si>
    <t>choli asaad jarad</t>
  </si>
  <si>
    <t>زانکۆی پۆلیتەکنیکی سلێمانی</t>
  </si>
  <si>
    <t>پەیمانگای تەکنیکی سلێمانی</t>
  </si>
  <si>
    <t>تەکنیکی میدیا</t>
  </si>
  <si>
    <t>cholyasaad@gmail.com</t>
  </si>
  <si>
    <t>1JbfqMFXmPU-ysjuFkMOIEMSCwXPzx0H7</t>
  </si>
  <si>
    <t>https://drive.google.com/file/d/1JbfqMFXmPU-ysjuFkMOIEMSCwXPzx0H7/view?usp=drivesdk</t>
  </si>
  <si>
    <t>Document successfully created; Document successfully merged; PDF created; Emails Sent: [To: cholyasaad@gmail.com]; Manually run by hersh.hamadameen@soran.edu.iq; Timestamp: May 22 2021 4:55 PM</t>
  </si>
  <si>
    <t>1dVImk_pFnNXrvSw0jhdXKfMPWOQQIy3K</t>
  </si>
  <si>
    <t>https://drive.google.com/file/d/1dVImk_pFnNXrvSw0jhdXKfMPWOQQIy3K/view?usp=drivesdk</t>
  </si>
  <si>
    <t>Document successfully created; Document successfully merged; PDF created; Emails Sent: [To: nasih.hamadamin@soran.edu.iq]; Manually run by hersh.hamadameen@soran.edu.iq; Timestamp: May 22 2021 4:55 PM</t>
  </si>
  <si>
    <t>1RKnkTgKu-oww6D2yFXVmuKUIyGc8e-IT</t>
  </si>
  <si>
    <t>https://drive.google.com/file/d/1RKnkTgKu-oww6D2yFXVmuKUIyGc8e-IT/view?usp=drivesdk</t>
  </si>
  <si>
    <t>Zhwan Abdulsalam Azeez</t>
  </si>
  <si>
    <t>College of Education-Shaqlawa</t>
  </si>
  <si>
    <t>zhwan.azeez@su.edu.krd</t>
  </si>
  <si>
    <t>No, thanks</t>
  </si>
  <si>
    <t>1Mme-ZMn7cISXUEeAZ8Vc1KbE37tLDgq_</t>
  </si>
  <si>
    <t>https://drive.google.com/file/d/1Mme-ZMn7cISXUEeAZ8Vc1KbE37tLDgq_/view?usp=drivesdk</t>
  </si>
  <si>
    <t>Document successfully created; Document successfully merged; PDF created; Emails Sent: [To: zhwan.azeez@su.edu.krd]; Manually run by hersh.hamadameen@soran.edu.iq; Timestamp: May 22 2021 4:55 PM</t>
  </si>
  <si>
    <t>Thanks  For The Organization</t>
  </si>
  <si>
    <t>1qcfwOJqXRDmsweJqmRUwjrGNsOxG065J</t>
  </si>
  <si>
    <t>https://drive.google.com/file/d/1qcfwOJqXRDmsweJqmRUwjrGNsOxG065J/view?usp=drivesdk</t>
  </si>
  <si>
    <t>Document successfully created; Document successfully merged; PDF created; Emails Sent: [To: mumtaz.ameen@soran.edu.iq]; Manually run by hersh.hamadameen@soran.edu.iq; Timestamp: May 22 2021 4:55 PM</t>
  </si>
  <si>
    <t>abdulmalek.hamadamin@siran.edu.iq</t>
  </si>
  <si>
    <t>14X9xpKsJb6bozi8yj55ReVPpwzt41_0Y</t>
  </si>
  <si>
    <t>https://drive.google.com/file/d/14X9xpKsJb6bozi8yj55ReVPpwzt41_0Y/view?usp=drivesdk</t>
  </si>
  <si>
    <t>Document successfully created; Document successfully merged; PDF created; Emails Sent: [To: abdulmalek.hamadamin@siran.edu.iq]; Manually run by hersh.hamadameen@soran.edu.iq; Timestamp: May 22 2021 4:56 PM</t>
  </si>
  <si>
    <t>1J_qFsbe71fRweZV5DlrzMz2Id9DSEXqt</t>
  </si>
  <si>
    <t>https://drive.google.com/file/d/1J_qFsbe71fRweZV5DlrzMz2Id9DSEXqt/view?usp=drivesdk</t>
  </si>
  <si>
    <t>Document successfully created; Document successfully merged; PDF created; Emails Sent: [To: taha.ahmed@soran.edu.iq]; Manually run by hersh.hamadameen@soran.edu.iq; Timestamp: May 22 2021 4:56 PM</t>
  </si>
  <si>
    <t>1zNuyU0v04WtJhqr8JxQruf5mFV6ni1Zo</t>
  </si>
  <si>
    <t>https://drive.google.com/file/d/1zNuyU0v04WtJhqr8JxQruf5mFV6ni1Zo/view?usp=drivesdk</t>
  </si>
  <si>
    <t>Document successfully created; Document successfully merged; PDF created; Emails Sent: [To: mokhles.ibrahim@soran.edu.iq]; Manually run by hersh.hamadameen@soran.edu.iq; Timestamp: May 22 2021 4:56 PM</t>
  </si>
  <si>
    <t>1bQYzs_K2OTpM4rwftwA_eqZAW6jTFkZr</t>
  </si>
  <si>
    <t>https://drive.google.com/file/d/1bQYzs_K2OTpM4rwftwA_eqZAW6jTFkZr/view?usp=drivesdk</t>
  </si>
  <si>
    <t>Document successfully created; Document successfully merged; PDF created; Emails Sent: [To: abdulhakim.hamadamin@epu.edu.iq]; Manually run by hersh.hamadameen@soran.edu.iq; Timestamp: May 22 2021 4:56 PM</t>
  </si>
  <si>
    <t>Soran Rasouli</t>
  </si>
  <si>
    <t xml:space="preserve">Teacher </t>
  </si>
  <si>
    <t xml:space="preserve">Sanandaj </t>
  </si>
  <si>
    <t>Psychology</t>
  </si>
  <si>
    <t>soranrasouli@gmail.com</t>
  </si>
  <si>
    <t>19yeyteZ5lfMFQyY13NGuCjdKcV78-AwS</t>
  </si>
  <si>
    <t>https://drive.google.com/file/d/19yeyteZ5lfMFQyY13NGuCjdKcV78-AwS/view?usp=drivesdk</t>
  </si>
  <si>
    <t>Document successfully created; Document successfully merged; PDF created; Emails Sent: [To: soranrasouli@gmail.com]; Manually run by hersh.hamadameen@soran.edu.iq; Timestamp: May 22 2021 4:56 PM</t>
  </si>
  <si>
    <t>abdulmalek hamadamin</t>
  </si>
  <si>
    <t>College of  education</t>
  </si>
  <si>
    <t xml:space="preserve">science </t>
  </si>
  <si>
    <t>abdulmalek.gamadamin@soran.edu.iq</t>
  </si>
  <si>
    <t>168lRjCVUM1wNLT3um4xbCMEUDgJjzqaN</t>
  </si>
  <si>
    <t>https://drive.google.com/file/d/168lRjCVUM1wNLT3um4xbCMEUDgJjzqaN/view?usp=drivesdk</t>
  </si>
  <si>
    <t>Document successfully created; Document successfully merged; PDF created; Emails Sent: [To: abdulmalek.gamadamin@soran.edu.iq]; Manually run by hersh.hamadameen@soran.edu.iq; Timestamp: May 22 2021 4:56 PM</t>
  </si>
  <si>
    <t>Faculty Of Arts</t>
  </si>
  <si>
    <t>hayat.abdulkarim@soran.edu.iq</t>
  </si>
  <si>
    <t>No thank ypu so much</t>
  </si>
  <si>
    <t>1B560Ixs-Kv_pvYOu3PAIbQXo8mKVrSvB</t>
  </si>
  <si>
    <t>https://drive.google.com/file/d/1B560Ixs-Kv_pvYOu3PAIbQXo8mKVrSvB/view?usp=drivesdk</t>
  </si>
  <si>
    <t>Document successfully created; Document successfully merged; PDF created; Emails Sent: [To: hayat.abdulkarim@soran.edu.iq]; Manually run by hersh.hamadameen@soran.edu.iq; Timestamp: May 22 2021 4:57 PM</t>
  </si>
  <si>
    <t>1KigFrM8XR4EAOQWD0pjGp1GJBTIAHMxp</t>
  </si>
  <si>
    <t>https://drive.google.com/file/d/1KigFrM8XR4EAOQWD0pjGp1GJBTIAHMxp/view?usp=drivesdk</t>
  </si>
  <si>
    <t>Document successfully created; Document successfully merged; PDF created; Emails Sent: [To: ali.osman@soran.edu.iq]; Manually run by hersh.hamadameen@soran.edu.iq; Timestamp: May 22 2021 4:57 PM</t>
  </si>
  <si>
    <t xml:space="preserve">Prof. Dr Deldar Ghafur Hamadameen </t>
  </si>
  <si>
    <t xml:space="preserve">Arabic language </t>
  </si>
  <si>
    <t>deldar.hamadameen@su.edu.krd</t>
  </si>
  <si>
    <t>1ty95VDNanPCPF0NPgUnzL19HYaBlGdb-</t>
  </si>
  <si>
    <t>https://drive.google.com/file/d/1ty95VDNanPCPF0NPgUnzL19HYaBlGdb-/view?usp=drivesdk</t>
  </si>
  <si>
    <t>Document successfully created; Document successfully merged; PDF created; Emails Sent: [To: deldar.hamadameen@su.edu.krd]; Manually run by hersh.hamadameen@soran.edu.iq; Timestamp: May 22 2021 4:57 PM</t>
  </si>
  <si>
    <t>MAJIDA ALI MALA SADIQ</t>
  </si>
  <si>
    <t>Facuity of Law &amp; Politcal Saince &amp; Manegment</t>
  </si>
  <si>
    <t>majida.sadiq@soran.edu.iq</t>
  </si>
  <si>
    <t>1F9fc_jfFlOgzDsnD7h_JboWB8fIjFgRW</t>
  </si>
  <si>
    <t>https://drive.google.com/file/d/1F9fc_jfFlOgzDsnD7h_JboWB8fIjFgRW/view?usp=drivesdk</t>
  </si>
  <si>
    <t>Document successfully created; Document successfully merged; PDF created; Emails Sent: [To: majida.sadiq@soran.edu.iq]; Manually run by hersh.hamadameen@soran.edu.iq; Timestamp: May 22 2021 4:57 PM</t>
  </si>
  <si>
    <t>1DMnirHIrIXIyGMWgyUcZW03eiiRv9rAs</t>
  </si>
  <si>
    <t>https://drive.google.com/file/d/1DMnirHIrIXIyGMWgyUcZW03eiiRv9rAs/view?usp=drivesdk</t>
  </si>
  <si>
    <t>Document successfully created; Document successfully merged; PDF created; Emails Sent: [To: naqi.jasm@soran.edu.iq]; Manually run by hersh.hamadameen@soran.edu.iq; Timestamp: May 22 2021 4:57 PM</t>
  </si>
  <si>
    <t>1f9ebi96hoBiRdjH_dxfo0lOcAv-D0N29</t>
  </si>
  <si>
    <t>https://drive.google.com/file/d/1f9ebi96hoBiRdjH_dxfo0lOcAv-D0N29/view?usp=drivesdk</t>
  </si>
  <si>
    <t>1IjT-C8DhjQpngJS6Jl0ZJKfStY8QK6qY</t>
  </si>
  <si>
    <t>https://drive.google.com/file/d/1IjT-C8DhjQpngJS6Jl0ZJKfStY8QK6qY/view?usp=drivesdk</t>
  </si>
  <si>
    <t>Document successfully created; Document successfully merged; PDF created; Emails Sent: [To: hamid.nabi@visitors.soran.edu.iq]; Manually run by hersh.hamadameen@soran.edu.iq; Timestamp: May 22 2021 4:57 PM</t>
  </si>
  <si>
    <t>Sulaiman hishyar muhemmed</t>
  </si>
  <si>
    <t>Sulaiman.hishyar@uod.ac</t>
  </si>
  <si>
    <t>1ynkSsSlCVo852dSQSHXNsmUfoIMGsnOs</t>
  </si>
  <si>
    <t>https://drive.google.com/file/d/1ynkSsSlCVo852dSQSHXNsmUfoIMGsnOs/view?usp=drivesdk</t>
  </si>
  <si>
    <t>Document successfully created; Document successfully merged; PDF created; Emails Sent: [To: Sulaiman.hishyar@uod.ac]; Manually run by hersh.hamadameen@soran.edu.iq; Timestamp: May 22 2021 4:58 PM</t>
  </si>
  <si>
    <t>LMM497@soran.kue.iq</t>
  </si>
  <si>
    <t>1HRcWEEM-9JUbfg-4NkX4HANbAYDLJCtA</t>
  </si>
  <si>
    <t>https://drive.google.com/file/d/1HRcWEEM-9JUbfg-4NkX4HANbAYDLJCtA/view?usp=drivesdk</t>
  </si>
  <si>
    <t>Document successfully created; Document successfully merged; PDF created; Emails Sent: [To: LMM497@soran.kue.iq]; Manually run by hersh.hamadameen@soran.edu.iq; Timestamp: May 22 2021 4:58 PM</t>
  </si>
  <si>
    <t>kaifi.aziz@soran.eud.iq</t>
  </si>
  <si>
    <t>1yczDXp55aFoW-vHcviG6bPepLa3sF6DD</t>
  </si>
  <si>
    <t>https://drive.google.com/file/d/1yczDXp55aFoW-vHcviG6bPepLa3sF6DD/view?usp=drivesdk</t>
  </si>
  <si>
    <t>Document successfully created; Document successfully merged; PDF created; Emails Sent: [To: kaifi.aziz@soran.eud.iq]; Manually run by hersh.hamadameen@soran.edu.iq; Timestamp: May 22 2021 4:58 PM</t>
  </si>
  <si>
    <t>1TYU6GmPXCc-0AFMmFsGqAo7uZpoU5UgZ</t>
  </si>
  <si>
    <t>https://drive.google.com/file/d/1TYU6GmPXCc-0AFMmFsGqAo7uZpoU5UgZ/view?usp=drivesdk</t>
  </si>
  <si>
    <t>Document successfully created; Document successfully merged; PDF created; Emails Sent: [To: saadaldeen.nuri@soran.edu.iq]; Manually run by hersh.hamadameen@soran.edu.iq; Timestamp: May 22 2021 4:58 PM</t>
  </si>
  <si>
    <t>1IbCEGE8oYnQXi81i47kNxDJtPINUJqrL</t>
  </si>
  <si>
    <t>https://drive.google.com/file/d/1IbCEGE8oYnQXi81i47kNxDJtPINUJqrL/view?usp=drivesdk</t>
  </si>
  <si>
    <t>Document successfully created; Document successfully merged; PDF created; Emails Sent: [To: Talib.omer@soran.edu.iq]; Manually run by hersh.hamadameen@soran.edu.iq; Timestamp: May 22 2021 4:58 PM</t>
  </si>
  <si>
    <t>choman sabah saeed</t>
  </si>
  <si>
    <t>salahadin university</t>
  </si>
  <si>
    <t>shaqlawa college</t>
  </si>
  <si>
    <t>choman.saeed@su.edu.krd</t>
  </si>
  <si>
    <t>17BhaNNcWo-O3csej015tHNRwOJ9MzLmN</t>
  </si>
  <si>
    <t>https://drive.google.com/file/d/17BhaNNcWo-O3csej015tHNRwOJ9MzLmN/view?usp=drivesdk</t>
  </si>
  <si>
    <t>Document successfully created; Document successfully merged; PDF created; Emails Sent: [To: choman.saeed@su.edu.krd]; Manually run by hersh.hamadameen@soran.edu.iq; Timestamp: May 22 2021 4:58 PM</t>
  </si>
  <si>
    <t>1YvPxgi-T-Qd0rI5UInOLScq39Q04ppcz</t>
  </si>
  <si>
    <t>https://drive.google.com/file/d/1YvPxgi-T-Qd0rI5UInOLScq39Q04ppcz/view?usp=drivesdk</t>
  </si>
  <si>
    <t>Document successfully created; Document successfully merged; PDF created; Emails Sent: [To: saadaldeen.nuri@soran.edu.iq]; Manually run by hersh.hamadameen@soran.edu.iq; Timestamp: May 22 2021 4:59 PM</t>
  </si>
  <si>
    <t>Dr.Salar Abdullah Ahmad</t>
  </si>
  <si>
    <t>Education/Shaqlawa</t>
  </si>
  <si>
    <t>salar.ahmad@su.edu.krd</t>
  </si>
  <si>
    <t>Wonderful Seminar</t>
  </si>
  <si>
    <t>1GzG0eR-V0iCqiSfTuw4DHwfJU7aL2Myn</t>
  </si>
  <si>
    <t>https://drive.google.com/file/d/1GzG0eR-V0iCqiSfTuw4DHwfJU7aL2Myn/view?usp=drivesdk</t>
  </si>
  <si>
    <t>Document successfully created; Document successfully merged; PDF created; Emails Sent: [To: salar.ahmad@su.edu.krd]; Manually run by hersh.hamadameen@soran.edu.iq; Timestamp: May 22 2021 4:59 PM</t>
  </si>
  <si>
    <t>Awara faraedun qadir</t>
  </si>
  <si>
    <t>sulaymani</t>
  </si>
  <si>
    <t>college of language</t>
  </si>
  <si>
    <t>awara.faraedun1974@gmail.com</t>
  </si>
  <si>
    <t>1lkxjNs8gE_gFL-8ksyka4KrX1B_3pQKO</t>
  </si>
  <si>
    <t>https://drive.google.com/file/d/1lkxjNs8gE_gFL-8ksyka4KrX1B_3pQKO/view?usp=drivesdk</t>
  </si>
  <si>
    <t>Document successfully created; Document successfully merged; PDF created; Emails Sent: [To: awara.faraedun1974@gmail.com]; Manually run by hersh.hamadameen@soran.edu.iq; Timestamp: May 22 2021 4:59 PM</t>
  </si>
  <si>
    <t>Vina Muhsin Rashid</t>
  </si>
  <si>
    <t>kurdish Department</t>
  </si>
  <si>
    <t>1bLz0OE8whz5hgdmX8dCOFDmNxNe2YXHv</t>
  </si>
  <si>
    <t>https://drive.google.com/file/d/1bLz0OE8whz5hgdmX8dCOFDmNxNe2YXHv/view?usp=drivesdk</t>
  </si>
  <si>
    <t>Document successfully created; Document successfully merged; PDF created; Emails Sent: [To: VMR018@kue.soran.edu.iq]; Manually run by hersh.hamadameen@soran.edu.iq; Timestamp: May 22 2021 4:59 PM</t>
  </si>
  <si>
    <t>hero tofeeq hasan</t>
  </si>
  <si>
    <t>employee</t>
  </si>
  <si>
    <t>Quality Assurance and Accreditation</t>
  </si>
  <si>
    <t>hero.hasan@soran.edu.iq</t>
  </si>
  <si>
    <t>1KNQpsq3DvT8J5DarUVmaKwjCYHcwLZ5X</t>
  </si>
  <si>
    <t>https://drive.google.com/file/d/1KNQpsq3DvT8J5DarUVmaKwjCYHcwLZ5X/view?usp=drivesdk</t>
  </si>
  <si>
    <t>Document successfully created; Document successfully merged; PDF created; Emails Sent: [To: hero.hasan@soran.edu.iq]; Manually run by hersh.hamadameen@soran.edu.iq; Timestamp: May 22 2021 4:59 PM</t>
  </si>
  <si>
    <t xml:space="preserve">Sumaye qadr Mahrof </t>
  </si>
  <si>
    <t xml:space="preserve">Kurdish department </t>
  </si>
  <si>
    <t>somaya.qadr2000@gmail.com</t>
  </si>
  <si>
    <t xml:space="preserve">... </t>
  </si>
  <si>
    <t>1WS-Ea_fIi1SxgTCSUVC9Bcw7xdNC-UOv</t>
  </si>
  <si>
    <t>https://drive.google.com/file/d/1WS-Ea_fIi1SxgTCSUVC9Bcw7xdNC-UOv/view?usp=drivesdk</t>
  </si>
  <si>
    <t>Document successfully created; Document successfully merged; PDF created; Emails Sent: [To: somaya.qadr2000@gmail.com]; Manually run by hersh.hamadameen@soran.edu.iq; Timestamp: May 22 2021 4:59 PM</t>
  </si>
  <si>
    <t>Amed Abdullah Ahmed</t>
  </si>
  <si>
    <t xml:space="preserve">English language </t>
  </si>
  <si>
    <t>13QmTJXfbbp6auoT9LYZB6vjZVHTwkgTK</t>
  </si>
  <si>
    <t>https://drive.google.com/file/d/13QmTJXfbbp6auoT9LYZB6vjZVHTwkgTK/view?usp=drivesdk</t>
  </si>
  <si>
    <t>Document successfully created; Document successfully merged; PDF created; Emails Sent: [To: amad.ahmed@soran.edu.iq]; Manually run by hersh.hamadameen@soran.edu.iq; Timestamp: May 22 2021 4:59 PM</t>
  </si>
  <si>
    <t>1luaFjsh1jqNxcXpoMHALJjz7Zyw8m9X4</t>
  </si>
  <si>
    <t>https://drive.google.com/file/d/1luaFjsh1jqNxcXpoMHALJjz7Zyw8m9X4/view?usp=drivesdk</t>
  </si>
  <si>
    <t>Document successfully created; Document successfully merged; PDF created; Emails Sent: [To: aref.ghaderi@soran.edu.iq]; Manually run by hersh.hamadameen@soran.edu.iq; Timestamp: May 22 2021 5:00 PM</t>
  </si>
  <si>
    <t>1s3Sl1XHsWEKGBv381xjfQrh9Yx3mJ6hx</t>
  </si>
  <si>
    <t>https://drive.google.com/file/d/1s3Sl1XHsWEKGBv381xjfQrh9Yx3mJ6hx/view?usp=drivesdk</t>
  </si>
  <si>
    <t>Document successfully created; Document successfully merged; PDF created; Emails Sent: [To: sirwan.ahmed@soran.edu.iq]; Manually run by hersh.hamadameen@soran.edu.iq; Timestamp: May 22 2021 5:00 PM</t>
  </si>
  <si>
    <t xml:space="preserve"> Haideh Ghaderi </t>
  </si>
  <si>
    <t xml:space="preserve">Thank you so much. </t>
  </si>
  <si>
    <t>1WyNHBB7RnvKCk2npzv9cAkrDdF1rqF74</t>
  </si>
  <si>
    <t>https://drive.google.com/file/d/1WyNHBB7RnvKCk2npzv9cAkrDdF1rqF74/view?usp=drivesdk</t>
  </si>
  <si>
    <t>Document successfully created; Document successfully merged; PDF created; Emails Sent: [To: haideh.ghaderi@soran.edu.iq]; Manually run by hersh.hamadameen@soran.edu.iq; Timestamp: May 22 2021 5:00 PM</t>
  </si>
  <si>
    <t>Language</t>
  </si>
  <si>
    <t>1We5kJqXLA9aHJvkoYR83ozlUSsYHr04t</t>
  </si>
  <si>
    <t>https://drive.google.com/file/d/1We5kJqXLA9aHJvkoYR83ozlUSsYHr04t/view?usp=drivesdk</t>
  </si>
  <si>
    <t>Document successfully created; Document successfully merged; PDF created; Emails Sent: [To: Suliman.rajab@uod.ac]; Manually run by hersh.hamadameen@soran.edu.iq; Timestamp: May 22 2021 5:00 PM</t>
  </si>
  <si>
    <t>Eeducation</t>
  </si>
  <si>
    <t>1El0vTb_uVQSo5nOsz9PoPOrcWxSq8Kya</t>
  </si>
  <si>
    <t>https://drive.google.com/file/d/1El0vTb_uVQSo5nOsz9PoPOrcWxSq8Kya/view?usp=drivesdk</t>
  </si>
  <si>
    <t>Document successfully created; Document successfully merged; PDF created; Emails Sent: [To: taha.ahmed@soran.edu.iq]; Manually run by hersh.hamadameen@soran.edu.iq; Timestamp: May 22 2021 5:00 PM</t>
  </si>
  <si>
    <t>Manijeh. Mirmokri</t>
  </si>
  <si>
    <t>English Language Teacher</t>
  </si>
  <si>
    <t>Islamic Azad University of Sanandaj</t>
  </si>
  <si>
    <t>Faculty of Humanities</t>
  </si>
  <si>
    <t>Linguistics Group</t>
  </si>
  <si>
    <t>manijeh.mirmokri@gmail.com</t>
  </si>
  <si>
    <t xml:space="preserve"> Thanks for the symposium you prepared</t>
  </si>
  <si>
    <t>1FWdVTl60HlVQl1fpztsDNCoavuzlwoNC</t>
  </si>
  <si>
    <t>https://drive.google.com/file/d/1FWdVTl60HlVQl1fpztsDNCoavuzlwoNC/view?usp=drivesdk</t>
  </si>
  <si>
    <t>Document successfully created; Document successfully merged; PDF created; Emails Sent: [To: manijeh.mirmokri@gmail.com]; Manually run by hersh.hamadameen@soran.edu.iq; Timestamp: May 22 2021 5:00 PM</t>
  </si>
  <si>
    <t>Shalaw Abdulla Ibrahim</t>
  </si>
  <si>
    <t>Slemani</t>
  </si>
  <si>
    <t>basic education</t>
  </si>
  <si>
    <t>kindergarten</t>
  </si>
  <si>
    <t>nilshalaw@gmail.com</t>
  </si>
  <si>
    <t>1JnVJYCik2ovLYNauuOIkmQoO-Be9mU4V</t>
  </si>
  <si>
    <t>https://drive.google.com/file/d/1JnVJYCik2ovLYNauuOIkmQoO-Be9mU4V/view?usp=drivesdk</t>
  </si>
  <si>
    <t>Document successfully created; Document successfully merged; PDF created; Emails Sent: [To: nilshalaw@gmail.com]; Manually run by hersh.hamadameen@soran.edu.iq; Timestamp: May 22 2021 5:00 PM</t>
  </si>
  <si>
    <t>barzan kanabi taher</t>
  </si>
  <si>
    <t>government employee</t>
  </si>
  <si>
    <t>college of languages</t>
  </si>
  <si>
    <t>barzank.tahir@yahoo.com</t>
  </si>
  <si>
    <t>1-VdwFVfyLGdMn-XwFkBVNJA_RVluj6yb</t>
  </si>
  <si>
    <t>https://drive.google.com/file/d/1-VdwFVfyLGdMn-XwFkBVNJA_RVluj6yb/view?usp=drivesdk</t>
  </si>
  <si>
    <t>Document successfully created; Document successfully merged; PDF created; Emails Sent: [To: barzank.tahir@yahoo.com]; Manually run by hersh.hamadameen@soran.edu.iq; Timestamp: May 22 2021 5:01 PM</t>
  </si>
  <si>
    <t>banaz hama rashid</t>
  </si>
  <si>
    <t>sulaimani</t>
  </si>
  <si>
    <t>humanity</t>
  </si>
  <si>
    <t>media</t>
  </si>
  <si>
    <t>banaz.hassan@univsul.edu.iq</t>
  </si>
  <si>
    <t>13q3WawD7wyIV_aRFpQz7D-lkXCKUNIPJ</t>
  </si>
  <si>
    <t>https://drive.google.com/file/d/13q3WawD7wyIV_aRFpQz7D-lkXCKUNIPJ/view?usp=drivesdk</t>
  </si>
  <si>
    <t>Document successfully created; Document successfully merged; PDF created; Emails Sent: [To: banaz.hassan@univsul.edu.iq]; Manually run by hersh.hamadameen@soran.edu.iq; Timestamp: May 22 2021 5:01 PM</t>
  </si>
  <si>
    <t>Sulaiman  hishyar mohammad</t>
  </si>
  <si>
    <t>sulaiman.hishyar@uod.ac</t>
  </si>
  <si>
    <t>دەست خوش</t>
  </si>
  <si>
    <t>1Br69X_VgQL06ZK8E7cWCjyne3Q48nu8e</t>
  </si>
  <si>
    <t>https://drive.google.com/file/d/1Br69X_VgQL06ZK8E7cWCjyne3Q48nu8e/view?usp=drivesdk</t>
  </si>
  <si>
    <t>Document successfully created; Document successfully merged; PDF created; Emails Sent: [To: sulaiman.hishyar@uod.ac]; Manually run by hersh.hamadameen@soran.edu.iq; Timestamp: May 22 2021 5:01 PM</t>
  </si>
  <si>
    <t>1C6_ileAEpaWIohmHugE9iSfmaBbx1mIC</t>
  </si>
  <si>
    <t>https://drive.google.com/file/d/1C6_ileAEpaWIohmHugE9iSfmaBbx1mIC/view?usp=drivesdk</t>
  </si>
  <si>
    <t>Document successfully created; Document successfully merged; PDF created; Emails Sent: [To: amjad.jumaa@soran.edu.iq]; Manually run by qa.edu.soran@gmail.com; Timestamp: May 5 2021 1:17 PM</t>
  </si>
  <si>
    <t xml:space="preserve"> saedadaldeen muhammad nuri saed</t>
  </si>
  <si>
    <t>1QY12CszqbpiBag7uC50yPzsoN8hiLScR</t>
  </si>
  <si>
    <t>https://drive.google.com/file/d/1QY12CszqbpiBag7uC50yPzsoN8hiLScR/view?usp=drivesdk</t>
  </si>
  <si>
    <t>Document successfully created; Document successfully merged; PDF created; Emails Sent: [To: saadaldeen.nuri@soran.edu.iq]; Manually run by qa.edu.soran@gmail.com; Timestamp: May 5 2021 1:17 PM</t>
  </si>
  <si>
    <t>shamal salahaddin ahmed</t>
  </si>
  <si>
    <t>15drW6srbtKubantkrxUrtDkrbK_bjNQ7</t>
  </si>
  <si>
    <t>https://drive.google.com/file/d/15drW6srbtKubantkrxUrtDkrbK_bjNQ7/view?usp=drivesdk</t>
  </si>
  <si>
    <t>Document successfully created; Document successfully merged; PDF created; Emails Sent: [To: shamal.ahmed@soran.edu.iq]; Manually run by qa.edu.soran@gmail.com; Timestamp: May 5 2021 1:18 PM</t>
  </si>
  <si>
    <t xml:space="preserve">Buthainah Hussein Ali </t>
  </si>
  <si>
    <t xml:space="preserve">University of Mosul </t>
  </si>
  <si>
    <t xml:space="preserve">College of physical Education and Sports </t>
  </si>
  <si>
    <t>Mathematical Sciences</t>
  </si>
  <si>
    <t>dr.buthaina@uomosul.edu.iq</t>
  </si>
  <si>
    <t>1eJZtGzktJ1lqVnUTyCdb0bdubGU7OXo_</t>
  </si>
  <si>
    <t>https://drive.google.com/file/d/1eJZtGzktJ1lqVnUTyCdb0bdubGU7OXo_/view?usp=drivesdk</t>
  </si>
  <si>
    <t>Document successfully created; Document successfully merged; PDF created; Emails Sent: [To: dr.buthaina@uomosul.edu.iq]; Manually run by qa.edu.soran@gmail.com; Timestamp: May 5 2021 1:18 PM</t>
  </si>
  <si>
    <t>هاشم احمد سليمان</t>
  </si>
  <si>
    <t>جامعة الموصل</t>
  </si>
  <si>
    <t>dr.hashim@uomosul.edu.iq</t>
  </si>
  <si>
    <t>بارك الله بجهودكم</t>
  </si>
  <si>
    <t>1yzBK9WJ972dAKyyIp8FssiZz2K-JfELE</t>
  </si>
  <si>
    <t>https://drive.google.com/file/d/1yzBK9WJ972dAKyyIp8FssiZz2K-JfELE/view?usp=drivesdk</t>
  </si>
  <si>
    <t>Document successfully created; Document successfully merged; PDF created; Emails Sent: [To: dr.hashim@uomosul.edu.iq]; Manually run by qa.edu.soran@gmail.com; Timestamp: May 5 2021 1:18 PM</t>
  </si>
  <si>
    <t xml:space="preserve">كمال نادر </t>
  </si>
  <si>
    <t>به ره رده</t>
  </si>
  <si>
    <t>kamal.sharif@soran.edu</t>
  </si>
  <si>
    <t>1ZotoYYH34STnFf3E5Y0D0Blv2Wa3LoWx</t>
  </si>
  <si>
    <t>https://drive.google.com/file/d/1ZotoYYH34STnFf3E5Y0D0Blv2Wa3LoWx/view?usp=drivesdk</t>
  </si>
  <si>
    <t>Document successfully created; Document successfully merged; PDF created; Emails Sent: [To: kamal.sharif@soran.edu]; Manually run by qa.edu.soran@gmail.com; Timestamp: May 5 2021 1:18 PM</t>
  </si>
  <si>
    <t>شکرا</t>
  </si>
  <si>
    <t>1Ywh1f33tOuCWFkAYQ8J9x1wkuhcvWTAg</t>
  </si>
  <si>
    <t>https://drive.google.com/file/d/1Ywh1f33tOuCWFkAYQ8J9x1wkuhcvWTAg/view?usp=drivesdk</t>
  </si>
  <si>
    <t>Document successfully created; Document successfully merged; PDF created; Emails Sent: [To: taha.ahmed@soran.edu.iq]; Manually run by qa.edu.soran@gmail.com; Timestamp: May 5 2021 1:18 PM</t>
  </si>
  <si>
    <t>1c7qe08UYGDTG6QJkihoK_QqcnZdRfKsl</t>
  </si>
  <si>
    <t>https://drive.google.com/file/d/1c7qe08UYGDTG6QJkihoK_QqcnZdRfKsl/view?usp=drivesdk</t>
  </si>
  <si>
    <t>Document successfully created; Document successfully merged; PDF created; Emails Sent: [To: abdulmalek.hamadamin@soran.edu.iq]; Manually run by qa.edu.soran@gmail.com; Timestamp: May 5 2021 1:18 PM</t>
  </si>
  <si>
    <t>1_xHtw3e4B0YEOAeSe1RRvd_kk5Sj4WJl</t>
  </si>
  <si>
    <t>https://drive.google.com/file/d/1_xHtw3e4B0YEOAeSe1RRvd_kk5Sj4WJl/view?usp=drivesdk</t>
  </si>
  <si>
    <t>Document successfully created; Document successfully merged; PDF created; Emails Sent: [To: sarbaz.omer@soran.adu.iq]; Manually run by qa.edu.soran@gmail.com; Timestamp: May 5 2021 1:19 PM</t>
  </si>
  <si>
    <t>1ER9lfmeKtMtlkhpKYama5-zofASYcQk-</t>
  </si>
  <si>
    <t>https://drive.google.com/file/d/1ER9lfmeKtMtlkhpKYama5-zofASYcQk-/view?usp=drivesdk</t>
  </si>
  <si>
    <t>Document successfully created; Document successfully merged; PDF created; Emails Sent: [To: brwa.ameen@soran.edu.iq]; Manually run by qa.edu.soran@gmail.com; Timestamp: May 5 2021 1:19 PM</t>
  </si>
  <si>
    <t>13jPwTlLZvT5gpXy0-NVlI048PMa2Ia-7</t>
  </si>
  <si>
    <t>https://drive.google.com/file/d/13jPwTlLZvT5gpXy0-NVlI048PMa2Ia-7/view?usp=drivesdk</t>
  </si>
  <si>
    <t>Document successfully created; Document successfully merged; PDF created; Emails Sent: [To: hersh.hamadameen@soran.edu.iq]; Manually run by qa.edu.soran@gmail.com; Timestamp: May 5 2021 1:19 PM</t>
  </si>
  <si>
    <t xml:space="preserve">SAFAD MUDHAFAR MOHAMMED </t>
  </si>
  <si>
    <t>Zakho</t>
  </si>
  <si>
    <t>Physical of Education</t>
  </si>
  <si>
    <t>Safad.mohammed@uoz.edu.krd</t>
  </si>
  <si>
    <t>نينه</t>
  </si>
  <si>
    <t>14zEPW6s1spWnL-k1dHhueogiFYpj4BTl</t>
  </si>
  <si>
    <t>https://drive.google.com/file/d/14zEPW6s1spWnL-k1dHhueogiFYpj4BTl/view?usp=drivesdk</t>
  </si>
  <si>
    <t>Document successfully created; Document successfully merged; PDF created; Emails Sent: [To: Safad.mohammed@uoz.edu.krd]; Manually run by qa.edu.soran@gmail.com; Timestamp: May 5 2021 1:19 PM</t>
  </si>
  <si>
    <t>Nawars Mhmood saba</t>
  </si>
  <si>
    <t xml:space="preserve"> تربية البدنية وعلوم الرياضة </t>
  </si>
  <si>
    <t xml:space="preserve">تربية البدنية وعلوم الرياضة </t>
  </si>
  <si>
    <t>1vnY1hI6SnrBU1O9BNSTeYlGcDbRX4DJE</t>
  </si>
  <si>
    <t>https://drive.google.com/file/d/1vnY1hI6SnrBU1O9BNSTeYlGcDbRX4DJE/view?usp=drivesdk</t>
  </si>
  <si>
    <t>Document successfully created; Document successfully merged; PDF created; Emails Sent: [To: nmhm16912@gmail.com]; Manually run by qa.edu.soran@gmail.com; Timestamp: May 5 2021 1:19 PM</t>
  </si>
  <si>
    <t>kosrat husen qader</t>
  </si>
  <si>
    <t>1L2gR_4PCiGGKDfg9u5WbhyDBW8F3V9CX</t>
  </si>
  <si>
    <t>https://drive.google.com/file/d/1L2gR_4PCiGGKDfg9u5WbhyDBW8F3V9CX/view?usp=drivesdk</t>
  </si>
  <si>
    <t>Document successfully created; Document successfully merged; PDF created; Emails Sent: [To: kosrat.qader@soran.edu.iq]; Manually run by qa.edu.soran@gmail.com; Timestamp: May 5 2021 1:19 PM</t>
  </si>
  <si>
    <t>School physical education</t>
  </si>
  <si>
    <t>18tdvPKHiEvojYCUyutFhSI-HylwQCxY_</t>
  </si>
  <si>
    <t>https://drive.google.com/file/d/18tdvPKHiEvojYCUyutFhSI-HylwQCxY_/view?usp=drivesdk</t>
  </si>
  <si>
    <t>Document successfully created; Document successfully merged; PDF created; Emails Sent: [To: Kovan.farho@pe.soran.edu.iq]; Manually run by qa.edu.soran@gmail.com; Timestamp: May 5 2021 1:20 PM</t>
  </si>
  <si>
    <t>sarbast naser ahmed</t>
  </si>
  <si>
    <t>Educataian</t>
  </si>
  <si>
    <t>1JNUM71oJb-ESmB5UbkZ3HPxpFgSB6eKR</t>
  </si>
  <si>
    <t>https://drive.google.com/file/d/1JNUM71oJb-ESmB5UbkZ3HPxpFgSB6eKR/view?usp=drivesdk</t>
  </si>
  <si>
    <t>Document successfully created; Document successfully merged; PDF created; Emails Sent: [To: sarbast.ahmed@soran.edu.iq]; Manually run by qa.edu.soran@gmail.com; Timestamp: May 5 2021 1:20 PM</t>
  </si>
  <si>
    <t>1cffo-mBmDKfQTwhAD3XUkk6MDBjTvkHw</t>
  </si>
  <si>
    <t>https://drive.google.com/file/d/1cffo-mBmDKfQTwhAD3XUkk6MDBjTvkHw/view?usp=drivesdk</t>
  </si>
  <si>
    <t>Document successfully created; Document successfully merged; PDF created; Emails Sent: [To: kaifi.aziz@soran.edu.iq]; Manually run by qa.edu.soran@gmail.com; Timestamp: May 5 2021 1:20 PM</t>
  </si>
  <si>
    <t xml:space="preserve">Shaheen Ramzi Rafeeq </t>
  </si>
  <si>
    <t xml:space="preserve">Kirkuk </t>
  </si>
  <si>
    <t>Colleg of physical education &amp; soprt Science</t>
  </si>
  <si>
    <t>physical education &amp; soprt Science</t>
  </si>
  <si>
    <t>shaheen_rr72@yahoo.com</t>
  </si>
  <si>
    <t>1sm1JaDYu7U7nUWcxaFhgIW8OqHAjH6yM</t>
  </si>
  <si>
    <t>https://drive.google.com/file/d/1sm1JaDYu7U7nUWcxaFhgIW8OqHAjH6yM/view?usp=drivesdk</t>
  </si>
  <si>
    <t>Document successfully created; Document successfully merged; PDF created; Emails Sent: [To: shaheen_rr72@yahoo.com]; Manually run by qa.edu.soran@gmail.com; Timestamp: May 5 2021 1:20 PM</t>
  </si>
  <si>
    <t>1emA4XQnHne0N9IVxZ6moUeh8mV5vKS0t</t>
  </si>
  <si>
    <t>https://drive.google.com/file/d/1emA4XQnHne0N9IVxZ6moUeh8mV5vKS0t/view?usp=drivesdk</t>
  </si>
  <si>
    <t>Document successfully created; Document successfully merged; PDF created; Emails Sent: [To: muayad.hadeeth@soran.edu.iq]; Manually run by qa.edu.soran@gmail.com; Timestamp: May 5 2021 1:20 PM</t>
  </si>
  <si>
    <t>Dr . NAQEE HAMZAH JASIM  AL SIYAF</t>
  </si>
  <si>
    <t>1zbVXSYZLVa9N4xrcner7cIi8aewid-mL</t>
  </si>
  <si>
    <t>https://drive.google.com/file/d/1zbVXSYZLVa9N4xrcner7cIi8aewid-mL/view?usp=drivesdk</t>
  </si>
  <si>
    <t>Document successfully created; Document successfully merged; PDF created; Emails Sent: [To: naqi.jasm@soran.edu.iq]; Manually run by qa.edu.soran@gmail.com; Timestamp: May 5 2021 1:20 PM</t>
  </si>
  <si>
    <t>Prof.Dr.Waad Abdul Raaheem Farhan</t>
  </si>
  <si>
    <t>جامعة الأنبار</t>
  </si>
  <si>
    <t>studyandlife@yahoo.com</t>
  </si>
  <si>
    <t>دعائنا بالموفقية والنجاح</t>
  </si>
  <si>
    <t>1qHnD8Mo4T72LHhmQw9qPr4P4TY_NmMNb</t>
  </si>
  <si>
    <t>https://drive.google.com/file/d/1qHnD8Mo4T72LHhmQw9qPr4P4TY_NmMNb/view?usp=drivesdk</t>
  </si>
  <si>
    <t>Document successfully created; Document successfully merged; PDF created; Emails Sent: [To: studyandlife@yahoo.com]; Manually run by qa.edu.soran@gmail.com; Timestamp: May 5 2021 1:21 PM</t>
  </si>
  <si>
    <t xml:space="preserve">Hewa mohammed ameen nabee </t>
  </si>
  <si>
    <t>1H6ZszpNpLxfDMbqWaMnHuhPB9s5lOV_4</t>
  </si>
  <si>
    <t>https://drive.google.com/file/d/1H6ZszpNpLxfDMbqWaMnHuhPB9s5lOV_4/view?usp=drivesdk</t>
  </si>
  <si>
    <t>Document successfully created; Document successfully merged; PDF created; Emails Sent: [To: hewa.nabee@soran.edu.iq]; Manually run by qa.edu.soran@gmail.com; Timestamp: May 5 2021 1:21 PM</t>
  </si>
  <si>
    <t>1LgXLb1X7NIWYrY-dIpMS-NzxtyrZfAUr</t>
  </si>
  <si>
    <t>https://drive.google.com/file/d/1LgXLb1X7NIWYrY-dIpMS-NzxtyrZfAUr/view?usp=drivesdk</t>
  </si>
  <si>
    <t>Document successfully created; Document successfully merged; PDF created; Emails Sent: [To: talha.omar@pe.soran.edu.iq]; Manually run by qa.edu.soran@gmail.com; Timestamp: May 5 2021 1:21 PM</t>
  </si>
  <si>
    <t xml:space="preserve">Karwan Yousif Abdullah </t>
  </si>
  <si>
    <t>duhok</t>
  </si>
  <si>
    <t>karwan.abdullah@uod.ac</t>
  </si>
  <si>
    <t xml:space="preserve">thanks </t>
  </si>
  <si>
    <t>1tDROIfWgsl-e_n7NQkc3ZQM05bjz8c9L</t>
  </si>
  <si>
    <t>https://drive.google.com/file/d/1tDROIfWgsl-e_n7NQkc3ZQM05bjz8c9L/view?usp=drivesdk</t>
  </si>
  <si>
    <t>Document successfully created; Document successfully merged; PDF created; Emails Sent: [To: karwan.abdullah@uod.ac]; Manually run by qa.edu.soran@gmail.com; Timestamp: May 5 2021 1:21 PM</t>
  </si>
  <si>
    <t>1MWIUnVYoIK3ssd4ef8DgDgrFqHm-6o5w</t>
  </si>
  <si>
    <t>https://drive.google.com/file/d/1MWIUnVYoIK3ssd4ef8DgDgrFqHm-6o5w/view?usp=drivesdk</t>
  </si>
  <si>
    <t>Document successfully created; Document successfully merged; PDF created; Emails Sent: [To: hiam.ahmed@su.edu.krd]; Manually run by qa.edu.soran@gmail.com; Timestamp: May 5 2021 1:21 PM</t>
  </si>
  <si>
    <t xml:space="preserve">Soran  University </t>
  </si>
  <si>
    <t xml:space="preserve">Faculty  Of  Education  </t>
  </si>
  <si>
    <t>Good  Luck  every one</t>
  </si>
  <si>
    <t>1DqH--zcKLCBmiZZ5o_FF1Oka_OYsM0k0</t>
  </si>
  <si>
    <t>https://drive.google.com/file/d/1DqH--zcKLCBmiZZ5o_FF1Oka_OYsM0k0/view?usp=drivesdk</t>
  </si>
  <si>
    <t>Document successfully created; Document successfully merged; PDF created; Emails Sent: [To: mumtaz.ameen@soran.edu.iq]; Manually run by qa.edu.soran@gmail.com; Timestamp: May 5 2021 1:21 PM</t>
  </si>
  <si>
    <t>1azUPP2wElPjh-CC4K9FMhVqwUS5MZEzs</t>
  </si>
  <si>
    <t>https://drive.google.com/file/d/1azUPP2wElPjh-CC4K9FMhVqwUS5MZEzs/view?usp=drivesdk</t>
  </si>
  <si>
    <t>Document successfully created; Document successfully merged; PDF created; Emails Sent: [To: samiaa.abdulwahid@soran.edu.iq]; Manually run by qa.edu.soran@gmail.com; Timestamp: May 5 2021 1:22 PM</t>
  </si>
  <si>
    <t xml:space="preserve">Waleed Khalil Hrat </t>
  </si>
  <si>
    <t xml:space="preserve">Anbar - University </t>
  </si>
  <si>
    <t xml:space="preserve">College of physical education and athletics scientific </t>
  </si>
  <si>
    <t xml:space="preserve">Assist </t>
  </si>
  <si>
    <t>waleedmaster79@gmail.com</t>
  </si>
  <si>
    <t xml:space="preserve">Nothing </t>
  </si>
  <si>
    <t>1z5uRL1iT3KOzD9nA0jcqNvVeoyrakBfw</t>
  </si>
  <si>
    <t>https://drive.google.com/file/d/1z5uRL1iT3KOzD9nA0jcqNvVeoyrakBfw/view?usp=drivesdk</t>
  </si>
  <si>
    <t>Document successfully created; Document successfully merged; PDF created; Emails Sent: [To: waleedmaster79@gmail.com]; Manually run by qa.edu.soran@gmail.com; Timestamp: May 5 2021 1:22 PM</t>
  </si>
  <si>
    <t xml:space="preserve">Othman Mahmoud shahadha </t>
  </si>
  <si>
    <t xml:space="preserve">جامعة ديالى </t>
  </si>
  <si>
    <t xml:space="preserve">كلية التربية البدنية وعلوم الرياضة </t>
  </si>
  <si>
    <t xml:space="preserve">قسم الالعاب الفردية </t>
  </si>
  <si>
    <t>othman.mahmoud@uodiyala.edu.iq</t>
  </si>
  <si>
    <t xml:space="preserve">مباركة جهودك وكل التوفيق </t>
  </si>
  <si>
    <t>1Wig_8wPwcJPc66Rv40QuXoAAACAOoUU5</t>
  </si>
  <si>
    <t>https://drive.google.com/file/d/1Wig_8wPwcJPc66Rv40QuXoAAACAOoUU5/view?usp=drivesdk</t>
  </si>
  <si>
    <t>Document successfully created; Document successfully merged; PDF created; Emails Sent: [To: othman.mahmoud@uodiyala.edu.iq]; Manually run by qa.edu.soran@gmail.com; Timestamp: May 5 2021 1:22 PM</t>
  </si>
  <si>
    <t xml:space="preserve">Dr. Ahmed Mudhafar Mohammed </t>
  </si>
  <si>
    <t>University of Mosul</t>
  </si>
  <si>
    <t xml:space="preserve">College of Education for Girls </t>
  </si>
  <si>
    <t>ahmed.muthafer@uomosul.edu.iq</t>
  </si>
  <si>
    <t xml:space="preserve">Thanks for your efforts </t>
  </si>
  <si>
    <t>11cs8_n7ZN_Je4skg5NvhIKiF322244R0</t>
  </si>
  <si>
    <t>https://drive.google.com/file/d/11cs8_n7ZN_Je4skg5NvhIKiF322244R0/view?usp=drivesdk</t>
  </si>
  <si>
    <t>Document successfully created; Document successfully merged; PDF created; Emails Sent: [To: ahmed.muthafer@uomosul.edu.iq]; Manually run by qa.edu.soran@gmail.com; Timestamp: May 5 2021 1:22 PM</t>
  </si>
  <si>
    <t>1V95HSFolacAJJcBxNA8gelNkaNXb3z7W</t>
  </si>
  <si>
    <t>https://drive.google.com/file/d/1V95HSFolacAJJcBxNA8gelNkaNXb3z7W/view?usp=drivesdk</t>
  </si>
  <si>
    <t>Document successfully created; Document successfully merged; PDF created; Emails Sent: [To: ala.kareem@soran.edu.iq]; Manually run by qa.edu.soran@gmail.com; Timestamp: May 5 2021 1:22 PM</t>
  </si>
  <si>
    <t>14Vd4rGb4yR4VSoCoZxe9JCwhYiGLumCt</t>
  </si>
  <si>
    <t>https://drive.google.com/file/d/14Vd4rGb4yR4VSoCoZxe9JCwhYiGLumCt/view?usp=drivesdk</t>
  </si>
  <si>
    <t>Document successfully created; Document successfully merged; PDF created; Emails Sent: [To: bestoon.ahmad@soran.edu.iq]; Manually run by qa.edu.soran@gmail.com; Timestamp: May 5 2021 1:22 PM</t>
  </si>
  <si>
    <t>khalid aswad</t>
  </si>
  <si>
    <t>al muthann</t>
  </si>
  <si>
    <t>khalid_swd@yahoo.com</t>
  </si>
  <si>
    <t>1DRlzw3OLQFwUpOQaE3CgiArlgfGlh-2f</t>
  </si>
  <si>
    <t>https://drive.google.com/file/d/1DRlzw3OLQFwUpOQaE3CgiArlgfGlh-2f/view?usp=drivesdk</t>
  </si>
  <si>
    <t>Document successfully created; Document successfully merged; PDF created; Emails Sent: [To: khalid_swd@yahoo.com]; Manually run by qa.edu.soran@gmail.com; Timestamp: May 5 2021 1:23 PM</t>
  </si>
  <si>
    <t xml:space="preserve">وليد خليل هراط </t>
  </si>
  <si>
    <t xml:space="preserve">جامعة الانبار </t>
  </si>
  <si>
    <t xml:space="preserve">مدرس مساعد </t>
  </si>
  <si>
    <t xml:space="preserve">شكرا جزيلا </t>
  </si>
  <si>
    <t>1lWYedv_wjlaNcrbzd-ywe9je0ctgkscL</t>
  </si>
  <si>
    <t>https://drive.google.com/file/d/1lWYedv_wjlaNcrbzd-ywe9je0ctgkscL/view?usp=drivesdk</t>
  </si>
  <si>
    <t>Document successfully created; Document successfully merged; PDF created; Emails Sent: [To: waleedmaster79@gmail.com]; Manually run by qa.edu.soran@gmail.com; Timestamp: May 5 2021 1:23 PM</t>
  </si>
  <si>
    <t>1WumBcVTbIjy6Lqfx77cWBHhgVHum1QIr</t>
  </si>
  <si>
    <t>https://drive.google.com/file/d/1WumBcVTbIjy6Lqfx77cWBHhgVHum1QIr/view?usp=drivesdk</t>
  </si>
  <si>
    <t>Document successfully created; Document successfully merged; PDF created; Emails Sent: [To: Kovan.farho@pe.soran.edu.iq]; Manually run by qa.edu.soran@gmail.com; Timestamp: May 5 2021 1:23 PM</t>
  </si>
  <si>
    <t>1fT2oSonaNzF1r2tbLtjyR4BLmdJ0d1Xq</t>
  </si>
  <si>
    <t>https://drive.google.com/file/d/1fT2oSonaNzF1r2tbLtjyR4BLmdJ0d1Xq/view?usp=drivesdk</t>
  </si>
  <si>
    <t>Document successfully created; Document successfully merged; PDF created; Emails Sent: [To: karzan.khdir@soran.edu.iq]; Manually run by qa.edu.soran@gmail.com; Timestamp: May 5 2021 1:23 PM</t>
  </si>
  <si>
    <t xml:space="preserve">Lect. Yousif Abdulameer Albayati </t>
  </si>
  <si>
    <t>Dyala</t>
  </si>
  <si>
    <t xml:space="preserve">University of Diyala </t>
  </si>
  <si>
    <t>Student Activities Department</t>
  </si>
  <si>
    <t>yusefameer76@gmail.com</t>
  </si>
  <si>
    <t>1Rm7Ym06MKeO9QEgqxeEvWsSx_P2EXh-p</t>
  </si>
  <si>
    <t>https://drive.google.com/file/d/1Rm7Ym06MKeO9QEgqxeEvWsSx_P2EXh-p/view?usp=drivesdk</t>
  </si>
  <si>
    <t>Document successfully created; Document successfully merged; PDF created; Emails Sent: [To: yusefameer76@gmail.com]; Manually run by qa.edu.soran@gmail.com; Timestamp: May 5 2021 1:23 PM</t>
  </si>
  <si>
    <t>1uQ3cpLexspO2tJ9Glradwiwn_avC3UEs</t>
  </si>
  <si>
    <t>https://drive.google.com/file/d/1uQ3cpLexspO2tJ9Glradwiwn_avC3UEs/view?usp=drivesdk</t>
  </si>
  <si>
    <t>Document successfully created; Document successfully merged; PDF created; Emails Sent: [To: naqi.jasm@soran.edu.iq]; Manually run by qa.edu.soran@gmail.com; Timestamp: May 5 2021 1:23 PM</t>
  </si>
  <si>
    <t>1qH4Pcw7Oc7QHti3iO5TG-2VxXQJJ0Emn</t>
  </si>
  <si>
    <t>https://drive.google.com/file/d/1qH4Pcw7Oc7QHti3iO5TG-2VxXQJJ0Emn/view?usp=drivesdk</t>
  </si>
  <si>
    <t>Document successfully created; Document successfully merged; PDF created; Emails Sent: [To: Jabar.odey@epu.edu.iq]; Manually run by qa.edu.soran@gmail.com; Timestamp: May 5 2021 1:24 PM</t>
  </si>
  <si>
    <t>فرصە احمد حسین</t>
  </si>
  <si>
    <t>زانستە کۆمەڵایەتییەکان</t>
  </si>
  <si>
    <t>17fQWVrjmVvMpAcjv6e3WzHrdfegxu8S5</t>
  </si>
  <si>
    <t>https://drive.google.com/file/d/17fQWVrjmVvMpAcjv6e3WzHrdfegxu8S5/view?usp=drivesdk</t>
  </si>
  <si>
    <t>Document successfully created; Document successfully merged; PDF created; Emails Sent: [To: farsat.hussin@soran.edu.iq]; Manually run by qa.edu.soran@gmail.com; Timestamp: May 5 2021 1:24 PM</t>
  </si>
  <si>
    <t xml:space="preserve">Nashaatsport2016@yahoo.com </t>
  </si>
  <si>
    <t>Employee</t>
  </si>
  <si>
    <t>Baghdad University</t>
  </si>
  <si>
    <t>nashaatsport2016@yahoo.com</t>
  </si>
  <si>
    <t>13ppp-EmfVIzQ5uCFANFlg9_aqTL4L85j</t>
  </si>
  <si>
    <t>https://drive.google.com/file/d/13ppp-EmfVIzQ5uCFANFlg9_aqTL4L85j/view?usp=drivesdk</t>
  </si>
  <si>
    <t>Document successfully created; Document successfully merged; PDF created; Emails Sent: [To: nashaatsport2016@yahoo.com]; Manually run by qa.edu.soran@gmail.com; Timestamp: May 5 2021 1:24 PM</t>
  </si>
  <si>
    <t>ئازا کامران احمد</t>
  </si>
  <si>
    <t>azah.ahmed@soran.edu.iq</t>
  </si>
  <si>
    <t>1f4sUmTG3BnSYLtUX6Qll6cWq1DOg6QG-</t>
  </si>
  <si>
    <t>https://drive.google.com/file/d/1f4sUmTG3BnSYLtUX6Qll6cWq1DOg6QG-/view?usp=drivesdk</t>
  </si>
  <si>
    <t>Document successfully created; Document successfully merged; PDF created; Emails Sent: [To: azah.ahmed@soran.edu.iq]; Manually run by qa.edu.soran@gmail.com; Timestamp: May 5 2021 1:24 PM</t>
  </si>
  <si>
    <t xml:space="preserve">Good luck </t>
  </si>
  <si>
    <t>1lzopCYENRXfh2PRxyeMKxy1YyPfyhHv6</t>
  </si>
  <si>
    <t>https://drive.google.com/file/d/1lzopCYENRXfh2PRxyeMKxy1YyPfyhHv6/view?usp=drivesdk</t>
  </si>
  <si>
    <t>Document successfully created; Document successfully merged; PDF created; Emails Sent: [To: ammar.hussien@soran.edu.iq]; Manually run by qa.edu.soran@gmail.com; Timestamp: May 5 2021 1:24 PM</t>
  </si>
  <si>
    <t>Fadi kibbe</t>
  </si>
  <si>
    <t>Modern university</t>
  </si>
  <si>
    <t>Management</t>
  </si>
  <si>
    <t>1HNcca1UVgOhcGS4auZaVFNRnnZgsTX59</t>
  </si>
  <si>
    <t>https://drive.google.com/file/d/1HNcca1UVgOhcGS4auZaVFNRnnZgsTX59/view?usp=drivesdk</t>
  </si>
  <si>
    <t>Document successfully created; Document successfully merged; PDF created; Emails Sent: [To: amirleban@gmail.com]; Manually run by qa.edu.soran@gmail.com; Timestamp: May 5 2021 1:24 PM</t>
  </si>
  <si>
    <t xml:space="preserve">Salahaddin-erbil </t>
  </si>
  <si>
    <t xml:space="preserve"> ‏                                        Select Department ‏                                        Department of Physical Education &amp; Sport Sciences                                    </t>
  </si>
  <si>
    <t>1UnERhiOlrwbXtVBYVdcMLpCgtpPtPhXc</t>
  </si>
  <si>
    <t>https://drive.google.com/file/d/1UnERhiOlrwbXtVBYVdcMLpCgtpPtPhXc/view?usp=drivesdk</t>
  </si>
  <si>
    <t>Document successfully created; Document successfully merged; PDF created; Emails Sent: [To: ozer.ismahil@su.edu.krd]; Manually run by qa.edu.soran@gmail.com; Timestamp: May 5 2021 1:24 PM</t>
  </si>
  <si>
    <t>18NixMwP_Msp3LNlG-Lq9xnkq8qZDdEyb</t>
  </si>
  <si>
    <t>https://drive.google.com/file/d/18NixMwP_Msp3LNlG-Lq9xnkq8qZDdEyb/view?usp=drivesdk</t>
  </si>
  <si>
    <t>Document successfully created; Document successfully merged; PDF created; Emails Sent: [To: zaman.hassan@soran.edu.iq]; Manually run by qa.edu.soran@gmail.com; Timestamp: May 5 2021 1:25 PM</t>
  </si>
  <si>
    <t xml:space="preserve">Marwa alaa hussein </t>
  </si>
  <si>
    <t xml:space="preserve">College Baghdad </t>
  </si>
  <si>
    <t xml:space="preserve">Sports </t>
  </si>
  <si>
    <t>aldwltmrwh@gmail.com</t>
  </si>
  <si>
    <t>1SA0d44_0uH8KEA8HhhWbp4jGbRffYEVg</t>
  </si>
  <si>
    <t>https://drive.google.com/file/d/1SA0d44_0uH8KEA8HhhWbp4jGbRffYEVg/view?usp=drivesdk</t>
  </si>
  <si>
    <t>Document successfully created; Document successfully merged; PDF created; Emails Sent: [To: aldwltmrwh@gmail.com]; Manually run by qa.edu.soran@gmail.com; Timestamp: May 5 2021 1:25 PM</t>
  </si>
  <si>
    <t>1JKDaih1H8xla-hHSjVDmqAfiKy-J0TS_</t>
  </si>
  <si>
    <t>https://drive.google.com/file/d/1JKDaih1H8xla-hHSjVDmqAfiKy-J0TS_/view?usp=drivesdk</t>
  </si>
  <si>
    <t>Document successfully created; Document successfully merged; PDF created; Emails Sent: [To: Talib.omer@soran.edu.iq]; Manually run by qa.edu.soran@gmail.com; Timestamp: May 5 2021 1:25 PM</t>
  </si>
  <si>
    <t>1KP4mfY2HzdM7tXiDKhHTgqKx8FIouYsZ</t>
  </si>
  <si>
    <t>https://drive.google.com/file/d/1KP4mfY2HzdM7tXiDKhHTgqKx8FIouYsZ/view?usp=drivesdk</t>
  </si>
  <si>
    <t>Document successfully created; Document successfully merged; PDF created; Emails Sent: [To: manmoun2012@gmail.com]; Manually run by qa.edu.soran@gmail.com; Timestamp: May 5 2021 1:25 PM</t>
  </si>
  <si>
    <t>10ebZl9JPsYkt5jtSt_YY3kgIDmZ_cnNM</t>
  </si>
  <si>
    <t>https://drive.google.com/file/d/10ebZl9JPsYkt5jtSt_YY3kgIDmZ_cnNM/view?usp=drivesdk</t>
  </si>
  <si>
    <t>Document successfully created; Document successfully merged; PDF created; Emails Sent: [To: dlawer.humer@soran.edu.iq]; Manually run by qa.edu.soran@gmail.com; Timestamp: May 5 2021 1:25 PM</t>
  </si>
  <si>
    <t xml:space="preserve">Faculty Of Education </t>
  </si>
  <si>
    <t>1YhOzaf_VR9aq8748cG6-HiGu8wnI89bt</t>
  </si>
  <si>
    <t>https://drive.google.com/file/d/1YhOzaf_VR9aq8748cG6-HiGu8wnI89bt/view?usp=drivesdk</t>
  </si>
  <si>
    <t>Document successfully created; Document successfully merged; PDF created; Emails Sent: [To: ammar.hussien@soran.edu.iq]; Manually run by qa.edu.soran@gmail.com; Timestamp: May 5 2021 1:25 PM</t>
  </si>
  <si>
    <t xml:space="preserve">Mohammed Ibrahim Younus </t>
  </si>
  <si>
    <t xml:space="preserve">University of Anbar </t>
  </si>
  <si>
    <t xml:space="preserve">College of medicine </t>
  </si>
  <si>
    <t xml:space="preserve">Physiology </t>
  </si>
  <si>
    <t>pe.alraw_53@gmail.com</t>
  </si>
  <si>
    <t>Nice workshop..good luck..</t>
  </si>
  <si>
    <t>1LY_nP2w2DG2gPQ7WFcJyJG430KeqFdOP</t>
  </si>
  <si>
    <t>https://drive.google.com/file/d/1LY_nP2w2DG2gPQ7WFcJyJG430KeqFdOP/view?usp=drivesdk</t>
  </si>
  <si>
    <t>Document successfully created; Document successfully merged; PDF created; Emails Sent: [To: pe.alraw_53@gmail.com]; Manually run by qa.edu.soran@gmail.com; Timestamp: May 5 2021 1:26 PM</t>
  </si>
  <si>
    <t>ziyad mishaal farhaan</t>
  </si>
  <si>
    <t>anbar</t>
  </si>
  <si>
    <t xml:space="preserve">physical education &amp; sport science </t>
  </si>
  <si>
    <t>physical education &amp; sport science</t>
  </si>
  <si>
    <t>ziyad.mishaal77@gmail.com</t>
  </si>
  <si>
    <t>1ygeJ1e4eBXhcu0mlljcNC9wsumow2MdY</t>
  </si>
  <si>
    <t>https://drive.google.com/file/d/1ygeJ1e4eBXhcu0mlljcNC9wsumow2MdY/view?usp=drivesdk</t>
  </si>
  <si>
    <t>Document successfully created; Document successfully merged; PDF created; Emails Sent: [To: ziyad.mishaal77@gmail.com]; Manually run by qa.edu.soran@gmail.com; Timestamp: May 5 2021 1:26 PM</t>
  </si>
  <si>
    <t xml:space="preserve">Genera Science Department </t>
  </si>
  <si>
    <t>1VUy5lqj7jt5_2QZzRJ-cr8xQq395x0L5</t>
  </si>
  <si>
    <t>https://drive.google.com/file/d/1VUy5lqj7jt5_2QZzRJ-cr8xQq395x0L5/view?usp=drivesdk</t>
  </si>
  <si>
    <t>Document successfully created; Document successfully merged; PDF created; Emails Sent: [To: rizgar.mohammad@soran.edu.iq]; Manually run by qa.edu.soran@gmail.com; Timestamp: May 5 2021 1:26 PM</t>
  </si>
  <si>
    <t xml:space="preserve"> Prof.dr.Bushra kadhum al hammish</t>
  </si>
  <si>
    <t xml:space="preserve">جامعه بغداد </t>
  </si>
  <si>
    <t xml:space="preserve">استاذ </t>
  </si>
  <si>
    <t>تدريسي</t>
  </si>
  <si>
    <t>15I-DyQw0qdHyB7nkD4cvD_bAGkB1GE50</t>
  </si>
  <si>
    <t>https://drive.google.com/file/d/15I-DyQw0qdHyB7nkD4cvD_bAGkB1GE50/view?usp=drivesdk</t>
  </si>
  <si>
    <t>Document successfully created; Document successfully merged; PDF created; Emails Sent: [To: bushra@copew.uobaghdad.edu.iq]; Manually run by qa.edu.soran@gmail.com; Timestamp: May 5 2021 1:26 PM</t>
  </si>
  <si>
    <t xml:space="preserve">Diyala </t>
  </si>
  <si>
    <t>Individual games section</t>
  </si>
  <si>
    <t>othman.mahmoud@udiyala.edu.iq</t>
  </si>
  <si>
    <t xml:space="preserve">Not </t>
  </si>
  <si>
    <t>10I2zQnlAMbiNxP0_4dB3D-QbH6BIWjvx</t>
  </si>
  <si>
    <t>https://drive.google.com/file/d/10I2zQnlAMbiNxP0_4dB3D-QbH6BIWjvx/view?usp=drivesdk</t>
  </si>
  <si>
    <t>Document successfully created; Document successfully merged; PDF created; Emails Sent: [To: othman.mahmoud@udiyala.edu.iq]; Manually run by qa.edu.soran@gmail.com; Timestamp: May 5 2021 1:26 PM</t>
  </si>
  <si>
    <t xml:space="preserve">Dr. YASEEN ALI KHALAF </t>
  </si>
  <si>
    <t>الانبار</t>
  </si>
  <si>
    <t xml:space="preserve">الإدارة الرياضية </t>
  </si>
  <si>
    <t>sportmanrami4@gmail.com</t>
  </si>
  <si>
    <t xml:space="preserve">محاضرة قيمة وجزاكم الله خير الجزاء ونتمنى لكم جميعاً التوفيق والنجاح في حياتكم العلمية والعملية أن شاء الله </t>
  </si>
  <si>
    <t>1U4Nv48W5hWYgYba-FGDWKetfiB95wxwq</t>
  </si>
  <si>
    <t>https://drive.google.com/file/d/1U4Nv48W5hWYgYba-FGDWKetfiB95wxwq/view?usp=drivesdk</t>
  </si>
  <si>
    <t>Document successfully created; Document successfully merged; PDF created; Emails Sent: [To: sportmanrami4@gmail.com]; Manually run by qa.edu.soran@gmail.com; Timestamp: May 5 2021 1:26 PM</t>
  </si>
  <si>
    <t>PROF.DR.Bushra JadhumALHammashi</t>
  </si>
  <si>
    <t xml:space="preserve">Baghdad بغداد </t>
  </si>
  <si>
    <t xml:space="preserve"> التربيه البدنيه وعلوم الرياضه للبنات</t>
  </si>
  <si>
    <t>bushra@copew.uobaghdad</t>
  </si>
  <si>
    <t xml:space="preserve">عميد </t>
  </si>
  <si>
    <t>1FXJrB-jkc-986Ul17qrXW6K357o8b1Ce</t>
  </si>
  <si>
    <t>https://drive.google.com/file/d/1FXJrB-jkc-986Ul17qrXW6K357o8b1Ce/view?usp=drivesdk</t>
  </si>
  <si>
    <t>Document successfully created; Document successfully merged; PDF created; Emails Sent: [To: bushra@copew.uobaghdad]; Manually run by qa.edu.soran@gmail.com; Timestamp: May 5 2021 1:27 PM</t>
  </si>
  <si>
    <t xml:space="preserve">Manal Mohsen hmmod </t>
  </si>
  <si>
    <t xml:space="preserve">جامعة بغداد / كلية التربية البدنية وعلوم الرياضه للبنات </t>
  </si>
  <si>
    <t xml:space="preserve">مدرس مساعد / مديريه تربية الرصافه الاولى </t>
  </si>
  <si>
    <t>GoodManal</t>
  </si>
  <si>
    <t>Manal75mh@gmail.com</t>
  </si>
  <si>
    <t>Yes</t>
  </si>
  <si>
    <t>1ZoOEQdyGSdLsvsTuAws8iDehKfqwoTF5</t>
  </si>
  <si>
    <t>https://drive.google.com/file/d/1ZoOEQdyGSdLsvsTuAws8iDehKfqwoTF5/view?usp=drivesdk</t>
  </si>
  <si>
    <t>Document successfully created; Document successfully merged; PDF created; Emails Sent: [To: Manal75mh@gmail.com]; Manually run by qa.edu.soran@gmail.com; Timestamp: May 5 2021 1:27 PM</t>
  </si>
  <si>
    <t xml:space="preserve">University of Technology  </t>
  </si>
  <si>
    <t>No Comments</t>
  </si>
  <si>
    <t>1BdLe91knqmOiOqVa77gqjOhmNUW0wa2I</t>
  </si>
  <si>
    <t>https://drive.google.com/file/d/1BdLe91knqmOiOqVa77gqjOhmNUW0wa2I/view?usp=drivesdk</t>
  </si>
  <si>
    <t>Document successfully created; Document successfully merged; PDF created; Emails Sent: [To: huda.badran1970@gmail.com]; Manually run by qa.edu.soran@gmail.com; Timestamp: May 5 2021 1:27 PM</t>
  </si>
  <si>
    <t>Zaed Thabit Alrawi</t>
  </si>
  <si>
    <t>Al Anbar</t>
  </si>
  <si>
    <t>Sport training</t>
  </si>
  <si>
    <t>zaedalrawi8@gmail.com</t>
  </si>
  <si>
    <t>1xgGH5nL9VAHynnZtmAP0fs1tEOZh2exg</t>
  </si>
  <si>
    <t>https://drive.google.com/file/d/1xgGH5nL9VAHynnZtmAP0fs1tEOZh2exg/view?usp=drivesdk</t>
  </si>
  <si>
    <t>Document successfully created; Document successfully merged; PDF created; Emails Sent: [To: zaedalrawi8@gmail.com]; Manually run by qa.edu.soran@gmail.com; Timestamp: May 5 2021 1:27 PM</t>
  </si>
  <si>
    <t>Dr.waleed khalid homam</t>
  </si>
  <si>
    <t>1-0EreHchP6eNNmRE-Qo9X4z0yK3X42pb</t>
  </si>
  <si>
    <t>https://drive.google.com/file/d/1-0EreHchP6eNNmRE-Qo9X4z0yK3X42pb/view?usp=drivesdk</t>
  </si>
  <si>
    <t>Document successfully created; Document successfully merged; PDF created; Emails Sent: [To: dr.waleedhomam@yahoo.com]; Manually run by qa.edu.soran@gmail.com; Timestamp: May 5 2021 1:27 PM</t>
  </si>
  <si>
    <t>Dr . NAQEE HAMZAH  AL SIYAF</t>
  </si>
  <si>
    <t>1_kD_0Km4sFU5lRzoUeh19c9fdNxM3AFs</t>
  </si>
  <si>
    <t>https://drive.google.com/file/d/1_kD_0Km4sFU5lRzoUeh19c9fdNxM3AFs/view?usp=drivesdk</t>
  </si>
  <si>
    <t>Document successfully created; Document successfully merged; PDF created; Emails Sent: [To: naqi.jasm@soran.edu.iq]; Manually run by qa.edu.soran@gmail.com; Timestamp: May 5 2021 1:27 PM</t>
  </si>
  <si>
    <t xml:space="preserve">Dr. Muthana Hazim Naif </t>
  </si>
  <si>
    <t>Nineveh Education Directorate</t>
  </si>
  <si>
    <t>mothanahazhm@gmail.com</t>
  </si>
  <si>
    <t>1mUbGwNDwCbNxPt8veKYIvWrMdTVGxD1f</t>
  </si>
  <si>
    <t>https://drive.google.com/file/d/1mUbGwNDwCbNxPt8veKYIvWrMdTVGxD1f/view?usp=drivesdk</t>
  </si>
  <si>
    <t>Document successfully created; Document successfully merged; PDF created; Emails Sent: [To: mothanahazhm@gmail.com]; Manually run by qa.edu.soran@gmail.com; Timestamp: May 5 2021 1:28 PM</t>
  </si>
  <si>
    <t>جامعة كويه</t>
  </si>
  <si>
    <t>سكول التربية الرياضية</t>
  </si>
  <si>
    <t>11Xu35LuyZdrEFNoBvRWHb4Rxc5s6yFMt</t>
  </si>
  <si>
    <t>https://drive.google.com/file/d/11Xu35LuyZdrEFNoBvRWHb4Rxc5s6yFMt/view?usp=drivesdk</t>
  </si>
  <si>
    <t>Document successfully created; Document successfully merged; PDF created; Emails Sent: [To: goran.maaroof@koyauniversity.org]; Manually run by qa.edu.soran@gmail.com; Timestamp: May 5 2021 1:28 PM</t>
  </si>
  <si>
    <t xml:space="preserve">أ.د عماد عزيز نشمي </t>
  </si>
  <si>
    <t xml:space="preserve">جامعة المثنى </t>
  </si>
  <si>
    <t>imadazez70@gmail.com</t>
  </si>
  <si>
    <t>1ypz3kpWDQhpbmxV5YsPSWTfqBlwtRVnq</t>
  </si>
  <si>
    <t>https://drive.google.com/file/d/1ypz3kpWDQhpbmxV5YsPSWTfqBlwtRVnq/view?usp=drivesdk</t>
  </si>
  <si>
    <t>Document successfully created; Document successfully merged; PDF created; Emails Sent: [To: imadazez70@gmail.com]; Manually run by qa.edu.soran@gmail.com; Timestamp: May 5 2021 1:28 PM</t>
  </si>
  <si>
    <t>Dr.sarteeb omer awla</t>
  </si>
  <si>
    <t>‏                                         ‏                                        Department of Physical Education &amp; Sport Sciences</t>
  </si>
  <si>
    <t>sarteep.awla@su.edu.krd</t>
  </si>
  <si>
    <t>1Sk53wQ0L-Z41OBPITbFyQOG7XrVka2FM</t>
  </si>
  <si>
    <t>https://drive.google.com/file/d/1Sk53wQ0L-Z41OBPITbFyQOG7XrVka2FM/view?usp=drivesdk</t>
  </si>
  <si>
    <t>Document successfully created; Document successfully merged; PDF created; Emails Sent: [To: sarteep.awla@su.edu.krd]; Manually run by qa.edu.soran@gmail.com; Timestamp: May 5 2021 1:28 PM</t>
  </si>
  <si>
    <t>Reyadh Ahmed Ismael</t>
  </si>
  <si>
    <t>Mosul  University</t>
  </si>
  <si>
    <t>Physical Education and Sport  Sciences</t>
  </si>
  <si>
    <t>Sport Sciences</t>
  </si>
  <si>
    <t>d.rhayad@uomosul.edu.iq</t>
  </si>
  <si>
    <t xml:space="preserve">No  </t>
  </si>
  <si>
    <t>1eGuhP0Lge3zoY6esxCU_nHGiCEeUZ17p</t>
  </si>
  <si>
    <t>https://drive.google.com/file/d/1eGuhP0Lge3zoY6esxCU_nHGiCEeUZ17p/view?usp=drivesdk</t>
  </si>
  <si>
    <t>Document successfully created; Document successfully merged; PDF created; Emails Sent: [To: d.rhayad@uomosul.edu.iq]; Manually run by qa.edu.soran@gmail.com; Timestamp: May 5 2021 1:28 PM</t>
  </si>
  <si>
    <t>prof.dr.Bushra Kadhum AlHammashi</t>
  </si>
  <si>
    <t xml:space="preserve">College of physical Education and Sport Science for Women </t>
  </si>
  <si>
    <t>Teachra</t>
  </si>
  <si>
    <t>bushra@cooew.uobaghdad.edu.iq</t>
  </si>
  <si>
    <t>1e0eaSUqAF51XwDCsrdShSvgXCS_De2KL</t>
  </si>
  <si>
    <t>https://drive.google.com/file/d/1e0eaSUqAF51XwDCsrdShSvgXCS_De2KL/view?usp=drivesdk</t>
  </si>
  <si>
    <t>Document successfully created; Document successfully merged; PDF created; Emails Sent: [To: bushra@cooew.uobaghdad.edu.iq]; Manually run by qa.edu.soran@gmail.com; Timestamp: May 5 2021 1:29 PM</t>
  </si>
  <si>
    <t xml:space="preserve">د. سندس موسى جواد </t>
  </si>
  <si>
    <t>جامعه بغداد/</t>
  </si>
  <si>
    <t>كلية التربيه البدنيه وعلوم الرياضه للبنات</t>
  </si>
  <si>
    <t>الاداره الرياضيه</t>
  </si>
  <si>
    <t>sondus@copew.uobaghdad.edu.iq</t>
  </si>
  <si>
    <t>1749fS62TL99SMyxor9X4RM5y-ESnZoaJ</t>
  </si>
  <si>
    <t>https://drive.google.com/file/d/1749fS62TL99SMyxor9X4RM5y-ESnZoaJ/view?usp=drivesdk</t>
  </si>
  <si>
    <t>Document successfully created; Document successfully merged; PDF created; Emails Sent: [To: sondus@copew.uobaghdad.edu.iq]; Manually run by qa.edu.soran@gmail.com; Timestamp: May 5 2021 1:29 PM</t>
  </si>
  <si>
    <t xml:space="preserve">Wlat Jalal Hamad </t>
  </si>
  <si>
    <t>18ZkeA4T2k8jxdVLA4notbmvDnmgM0Nue</t>
  </si>
  <si>
    <t>https://drive.google.com/file/d/18ZkeA4T2k8jxdVLA4notbmvDnmgM0Nue/view?usp=drivesdk</t>
  </si>
  <si>
    <t>Document successfully created; Document successfully merged; PDF created; Emails Sent: [To: wlat.hamad@soran.edu.iq]; Manually run by qa.edu.soran@gmail.com; Timestamp: May 5 2021 1:29 PM</t>
  </si>
  <si>
    <t>Marwa talal suhail</t>
  </si>
  <si>
    <t>تربية بدنيه وعلوم رياضه</t>
  </si>
  <si>
    <t>طب رياضي</t>
  </si>
  <si>
    <t>Marwatalalsuhail@gmail.com</t>
  </si>
  <si>
    <t>1C-KTqClTwyCIwwV5xDGFzVAKke413wb-</t>
  </si>
  <si>
    <t>https://drive.google.com/file/d/1C-KTqClTwyCIwwV5xDGFzVAKke413wb-/view?usp=drivesdk</t>
  </si>
  <si>
    <t>Document successfully created; Document successfully merged; PDF created; Emails Sent: [To: Marwatalalsuhail@gmail.com]; Manually run by qa.edu.soran@gmail.com; Timestamp: May 5 2021 1:29 PM</t>
  </si>
  <si>
    <t xml:space="preserve">Ali Jameel Nasser </t>
  </si>
  <si>
    <t xml:space="preserve">الجامعة العراقية </t>
  </si>
  <si>
    <t xml:space="preserve">رئاسة الجامعة </t>
  </si>
  <si>
    <t xml:space="preserve">قسم النشاطات الطلابية </t>
  </si>
  <si>
    <t>alijameel7a@gmail.com</t>
  </si>
  <si>
    <t>1MXTbdYM5Gi6efoC2SS8aGI05hKQGgGXp</t>
  </si>
  <si>
    <t>https://drive.google.com/file/d/1MXTbdYM5Gi6efoC2SS8aGI05hKQGgGXp/view?usp=drivesdk</t>
  </si>
  <si>
    <t>Document successfully created; Document successfully merged; PDF created; Emails Sent: [To: alijameel7a@gmail.com]; Manually run by qa.edu.soran@gmail.com; Timestamp: May 5 2021 1:29 PM</t>
  </si>
  <si>
    <t>1Xof-cBckUdWSNmDew33uG3_y0OvpjrGc</t>
  </si>
  <si>
    <t>https://drive.google.com/file/d/1Xof-cBckUdWSNmDew33uG3_y0OvpjrGc/view?usp=drivesdk</t>
  </si>
  <si>
    <t>1_FQGvBMSLOK76zKbJzCjtFvDnlE1RN2A</t>
  </si>
  <si>
    <t>https://drive.google.com/file/d/1_FQGvBMSLOK76zKbJzCjtFvDnlE1RN2A/view?usp=drivesdk</t>
  </si>
  <si>
    <t>Document successfully created; Document successfully merged; PDF created; Emails Sent: [To: falih.shlsh@soran.edu.iq]; Manually run by hersh.hamadameen@soran.edu.iq; Timestamp: May 13 2021 7:40 AM</t>
  </si>
  <si>
    <t xml:space="preserve">Sarkaft Rashed sulaiman </t>
  </si>
  <si>
    <t xml:space="preserve">Duhok Polytechnic university </t>
  </si>
  <si>
    <t xml:space="preserve">Presidency </t>
  </si>
  <si>
    <t xml:space="preserve">Media Director </t>
  </si>
  <si>
    <t>sarkaft.rashed@gmail.com</t>
  </si>
  <si>
    <t>1db2h5YuY77unyCMt4n2-nM4uLdyKB0gG</t>
  </si>
  <si>
    <t>https://drive.google.com/file/d/1db2h5YuY77unyCMt4n2-nM4uLdyKB0gG/view?usp=drivesdk</t>
  </si>
  <si>
    <t>Document successfully created; Document successfully merged; PDF created; Emails Sent: [To: sarkaft.rashed@gmail.com]; Manually run by qa.edu.soran@gmail.com; Timestamp: May 5 2021 1:29 PM</t>
  </si>
  <si>
    <t>Amad Abullah Ahmed</t>
  </si>
  <si>
    <t>SOran</t>
  </si>
  <si>
    <t>1_pRR1z1fBNoF3SldtbadMhWXdTFzK2vQ</t>
  </si>
  <si>
    <t>https://drive.google.com/file/d/1_pRR1z1fBNoF3SldtbadMhWXdTFzK2vQ/view?usp=drivesdk</t>
  </si>
  <si>
    <t>Document successfully created; Document successfully merged; PDF created; Emails Sent: [To: amad.ahmef@soran.edu.iq]; Manually run by qa.edu.soran@gmail.com; Timestamp: May 5 2021 1:29 PM</t>
  </si>
  <si>
    <t>DR.RADHWAN HAMEED JAMEEL</t>
  </si>
  <si>
    <t>SALAHADDIN</t>
  </si>
  <si>
    <t>PHYSIAL EDUCTIN AND SPORT SCIENCES</t>
  </si>
  <si>
    <t>TEAM SPORT</t>
  </si>
  <si>
    <t>radhwan.jameel@su.edu.krd</t>
  </si>
  <si>
    <t>1DoCsMNe7uWEnXwczanO5Ez2Lfu3_hKHD</t>
  </si>
  <si>
    <t>https://drive.google.com/file/d/1DoCsMNe7uWEnXwczanO5Ez2Lfu3_hKHD/view?usp=drivesdk</t>
  </si>
  <si>
    <t>Document successfully created; Document successfully merged; PDF created; Emails Sent: [To: radhwan.jameel@su.edu.krd]; Manually run by qa.edu.soran@gmail.com; Timestamp: May 5 2021 1:30 PM</t>
  </si>
  <si>
    <t>Good  luck</t>
  </si>
  <si>
    <t>17hFk3OfxYwNyASDCqU3Xd49ZXYJZ73uq</t>
  </si>
  <si>
    <t>https://drive.google.com/file/d/17hFk3OfxYwNyASDCqU3Xd49ZXYJZ73uq/view?usp=drivesdk</t>
  </si>
  <si>
    <t>Document successfully created; Document successfully merged; PDF created; Emails Sent: [To: mumtaz.ameen@soran.edu.iq]; Manually run by qa.edu.soran@gmail.com; Timestamp: May 5 2021 1:30 PM</t>
  </si>
  <si>
    <t>Prof Dr.zBushra Kadhum AL Hammashi</t>
  </si>
  <si>
    <t>COLLege of Physical Education and Sport Sciences for WOmen</t>
  </si>
  <si>
    <t>Techar</t>
  </si>
  <si>
    <t>1Zw0wdIpBPj6FIFqgbjyfIbw5rQ2L9rka</t>
  </si>
  <si>
    <t>https://drive.google.com/file/d/1Zw0wdIpBPj6FIFqgbjyfIbw5rQ2L9rka/view?usp=drivesdk</t>
  </si>
  <si>
    <t>Document successfully created; Document successfully merged; PDF created; Emails Sent: [To: bushra@copew.uobaghdad.edu.iq]; Manually run by qa.edu.soran@gmail.com; Timestamp: May 5 2021 1:30 PM</t>
  </si>
  <si>
    <t xml:space="preserve">Prof Dr.Maher Abdulhamza Hardan Alalwani </t>
  </si>
  <si>
    <t xml:space="preserve">University of Babylon </t>
  </si>
  <si>
    <t xml:space="preserve">Colleg Sports </t>
  </si>
  <si>
    <t xml:space="preserve">Training Sports </t>
  </si>
  <si>
    <t>habobealiraqi67@gmail.com</t>
  </si>
  <si>
    <t xml:space="preserve">I like more </t>
  </si>
  <si>
    <t>1FSq-8z5Ensv-mSJWPHXyyGyblry0eD1z</t>
  </si>
  <si>
    <t>https://drive.google.com/file/d/1FSq-8z5Ensv-mSJWPHXyyGyblry0eD1z/view?usp=drivesdk</t>
  </si>
  <si>
    <t>Document successfully created; Document successfully merged; PDF created; Emails Sent: [To: habobealiraqi67@gmail.com]; Manually run by qa.edu.soran@gmail.com; Timestamp: May 5 2021 1:30 PM</t>
  </si>
  <si>
    <t>engineering</t>
  </si>
  <si>
    <t>chemical enginerring</t>
  </si>
  <si>
    <t>1DDmS1N4t7_TgTWHAzHv3JDkMn9WU6Lmf</t>
  </si>
  <si>
    <t>https://drive.google.com/file/d/1DDmS1N4t7_TgTWHAzHv3JDkMn9WU6Lmf/view?usp=drivesdk</t>
  </si>
  <si>
    <t>Document successfully created; Document successfully merged; PDF created; Emails Sent: [To: aref.ghaderi@soran.edu.iq]; Manually run by qa.edu.soran@gmail.com; Timestamp: May 5 2021 1:30 PM</t>
  </si>
  <si>
    <t>122YjqEaMAvTIZE4VT5rprDd4Rra5gioR</t>
  </si>
  <si>
    <t>https://drive.google.com/file/d/122YjqEaMAvTIZE4VT5rprDd4Rra5gioR/view?usp=drivesdk</t>
  </si>
  <si>
    <t>Document successfully created; Document successfully merged; PDF created; Emails Sent: [To: taha.ahmed@soran.edu.iq]; Manually run by qa.edu.soran@gmail.com; Timestamp: May 5 2021 1:30 PM</t>
  </si>
  <si>
    <t>abdulhakim.rasul@su.edu.krd</t>
  </si>
  <si>
    <t>1yPjICOgi6quw-svdkPFgvhS3nGlqQvS3</t>
  </si>
  <si>
    <t>https://drive.google.com/file/d/1yPjICOgi6quw-svdkPFgvhS3nGlqQvS3/view?usp=drivesdk</t>
  </si>
  <si>
    <t>Document successfully created; Document successfully merged; PDF created; Emails Sent: [To: abdulhakim.rasul@su.edu.krd]; Manually run by qa.edu.soran@gmail.com; Timestamp: May 5 2021 1:31 PM</t>
  </si>
  <si>
    <t>1XMllvVrv6-JBUu_je93QNCH09Or7DSO6</t>
  </si>
  <si>
    <t>https://drive.google.com/file/d/1XMllvVrv6-JBUu_je93QNCH09Or7DSO6/view?usp=drivesdk</t>
  </si>
  <si>
    <t>Document successfully created; Document successfully merged; PDF created; Emails Sent: [To: abdulhakim.rasul@su.edu.krd]; Manually run by hersh.hamadameen@soran.edu.iq; Timestamp: May 18 2021 3:03 PM</t>
  </si>
  <si>
    <t xml:space="preserve">Heba Abbas Al mosawe </t>
  </si>
  <si>
    <t xml:space="preserve">The master </t>
  </si>
  <si>
    <t>Faculty of physical Edusation</t>
  </si>
  <si>
    <t>Teaching department</t>
  </si>
  <si>
    <t>hiba.ali1502@coepe.uobaghdad.edu.iq</t>
  </si>
  <si>
    <t>1jskehXav28B5dopXd9tpd6wqKUzD2xjQ</t>
  </si>
  <si>
    <t>https://drive.google.com/file/d/1jskehXav28B5dopXd9tpd6wqKUzD2xjQ/view?usp=drivesdk</t>
  </si>
  <si>
    <t>Document successfully created; Document successfully merged; PDF created; Emails Sent: [To: hiba.ali1502@coepe.uobaghdad.edu.iq]; Manually run by qa.edu.soran@gmail.com; Timestamp: May 5 2021 1:31 PM</t>
  </si>
  <si>
    <t>Omer majed aga</t>
  </si>
  <si>
    <t xml:space="preserve"> College of Physical Education and Sport Sciences</t>
  </si>
  <si>
    <t>omer.aga1@su.edu.krd</t>
  </si>
  <si>
    <t>1O7fXjkoFK-JXSIUltOX3ZaXzkg8eW6z6</t>
  </si>
  <si>
    <t>https://drive.google.com/file/d/1O7fXjkoFK-JXSIUltOX3ZaXzkg8eW6z6/view?usp=drivesdk</t>
  </si>
  <si>
    <t>Document successfully created; Document successfully merged; PDF created; Emails Sent: [To: omer.aga1@su.edu.krd]; Manually run by qa.edu.soran@gmail.com; Timestamp: May 5 2021 1:31 PM</t>
  </si>
  <si>
    <t>1Fa93cwUIVTxbk42T2vzBU6YEwWawQNr7</t>
  </si>
  <si>
    <t>https://drive.google.com/file/d/1Fa93cwUIVTxbk42T2vzBU6YEwWawQNr7/view?usp=drivesdk</t>
  </si>
  <si>
    <t>Document successfully created; Document successfully merged; PDF created; Emails Sent: [To: mikaeel.munaf@soran.edu.iq]; Manually run by qa.edu.soran@gmail.com; Timestamp: May 5 2021 1:31 PM</t>
  </si>
  <si>
    <t>1bv8CfvlDCjVZfrq934W2sa6dzhkjOLzn</t>
  </si>
  <si>
    <t>https://drive.google.com/file/d/1bv8CfvlDCjVZfrq934W2sa6dzhkjOLzn/view?usp=drivesdk</t>
  </si>
  <si>
    <t>Document successfully created; Document successfully merged; PDF created; Emails Sent: [To: ribaz.biro@soran.edu.iq]; Manually run by qa.edu.soran@gmail.com; Timestamp: May 5 2021 1:31 PM</t>
  </si>
  <si>
    <t>177LmlCqqfXhuzCVUz-nEe4IkONyswWbY</t>
  </si>
  <si>
    <t>https://drive.google.com/file/d/177LmlCqqfXhuzCVUz-nEe4IkONyswWbY/view?usp=drivesdk</t>
  </si>
  <si>
    <t>Document successfully created; Document successfully merged; PDF created; Emails Sent: [To: bestoon.ahmad@soran.edu.iq]; Manually run by qa.edu.soran@gmail.com; Timestamp: May 5 2021 1:31 PM</t>
  </si>
  <si>
    <t>1yDwc5zXekmAxyvdjDbcukHZZ58-RojmT</t>
  </si>
  <si>
    <t>https://drive.google.com/file/d/1yDwc5zXekmAxyvdjDbcukHZZ58-RojmT/view?usp=drivesdk</t>
  </si>
  <si>
    <t>Document successfully created; Document successfully merged; PDF created; Emails Sent: [To: falih.shlsh@soran.edu.iq]; Manually run by qa.edu.soran@gmail.com; Timestamp: May 5 2021 1:31 PM</t>
  </si>
  <si>
    <t>1EtOJ5ceFYJJnpf8fYeYWVX_ZxVWQVjpr</t>
  </si>
  <si>
    <t>https://drive.google.com/file/d/1EtOJ5ceFYJJnpf8fYeYWVX_ZxVWQVjpr/view?usp=drivesdk</t>
  </si>
  <si>
    <t>Document successfully created; Document successfully merged; PDF created; !!Error Sending Emails: تم تفعيل الخدمة مرات كثيرة جدًا ليوم واحد: email.; Manually run by qa.edu.soran@gmail.com; Timestamp: May 5 2021 2:09 PM</t>
  </si>
  <si>
    <t>1Tm01_zmGkW0NoxGEgFARQfwMj2XzrxJf</t>
  </si>
  <si>
    <t>https://drive.google.com/file/d/1Tm01_zmGkW0NoxGEgFARQfwMj2XzrxJf/view?usp=drivesdk</t>
  </si>
  <si>
    <t>Document successfully created; Document successfully merged; PDF created; !!Error Sending Emails: تم تفعيل الخدمة مرات كثيرة جدًا ليوم واحد: email.; Manually run by qa.edu.soran@gmail.com; Timestamp: May 5 2021 2:10 PM</t>
  </si>
  <si>
    <t>1-YmG6YmfXyy5Zd1GXACMIJRAXA7OgQNB</t>
  </si>
  <si>
    <t>https://drive.google.com/file/d/1-YmG6YmfXyy5Zd1GXACMIJRAXA7OgQNB/view?usp=drivesdk</t>
  </si>
  <si>
    <t xml:space="preserve">Aram Yousif Ibrahim </t>
  </si>
  <si>
    <t xml:space="preserve">College of Languages </t>
  </si>
  <si>
    <t xml:space="preserve">Kurdish </t>
  </si>
  <si>
    <t>aram.ibrahim@uod.ac</t>
  </si>
  <si>
    <t>1Oz9_-479oju9hUsnUXkeop2Bs__z6orx</t>
  </si>
  <si>
    <t>https://drive.google.com/file/d/1Oz9_-479oju9hUsnUXkeop2Bs__z6orx/view?usp=drivesdk</t>
  </si>
  <si>
    <t>1jQ8lpg_tkjl1bx1Nn0k90jJx8n24QoJd</t>
  </si>
  <si>
    <t>https://drive.google.com/file/d/1jQ8lpg_tkjl1bx1Nn0k90jJx8n24QoJd/view?usp=drivesdk</t>
  </si>
  <si>
    <t>123CpUeBsEhubxOQBrjIff6Iqb4WuIZxb</t>
  </si>
  <si>
    <t>https://drive.google.com/file/d/123CpUeBsEhubxOQBrjIff6Iqb4WuIZxb/view?usp=drivesdk</t>
  </si>
  <si>
    <t>General sceince department</t>
  </si>
  <si>
    <t>1ol4X0UMF6NqOqbgrsZsBL7vdBYlPtyKI</t>
  </si>
  <si>
    <t>https://drive.google.com/file/d/1ol4X0UMF6NqOqbgrsZsBL7vdBYlPtyKI/view?usp=drivesdk</t>
  </si>
  <si>
    <t>1lyu41YbdRhPltERb49m848M1sEFQfvVJ</t>
  </si>
  <si>
    <t>https://drive.google.com/file/d/1lyu41YbdRhPltERb49m848M1sEFQfvVJ/view?usp=drivesdk</t>
  </si>
  <si>
    <t>Nasih Othman Hamad Amin</t>
  </si>
  <si>
    <t xml:space="preserve">College of Arts </t>
  </si>
  <si>
    <t>Nasih.hamadamin@soran.edu.iq</t>
  </si>
  <si>
    <t>129gyX9fUOLkI8ZOP-r7hQr4dcKBBPNy-</t>
  </si>
  <si>
    <t>https://drive.google.com/file/d/129gyX9fUOLkI8ZOP-r7hQr4dcKBBPNy-/view?usp=drivesdk</t>
  </si>
  <si>
    <t>1QOdKJGYvUy0nLPIE8Sd2LR18r6hXePjA</t>
  </si>
  <si>
    <t>https://drive.google.com/file/d/1QOdKJGYvUy0nLPIE8Sd2LR18r6hXePjA/view?usp=drivesdk</t>
  </si>
  <si>
    <t>Document successfully created; Document successfully merged; PDF created; !!Error Sending Emails: تم تفعيل الخدمة مرات كثيرة جدًا ليوم واحد: email.; Manually run by qa.edu.soran@gmail.com; Timestamp: May 5 2021 2:11 PM</t>
  </si>
  <si>
    <t>1CYIF45PqHYimBd1kTcF7bxUfnhkGZUs8</t>
  </si>
  <si>
    <t>https://drive.google.com/file/d/1CYIF45PqHYimBd1kTcF7bxUfnhkGZUs8/view?usp=drivesdk</t>
  </si>
  <si>
    <t>KOSER OMER AHMAD</t>
  </si>
  <si>
    <t>ئه‌ده‌بى كورديى</t>
  </si>
  <si>
    <t>robineven98@gmail.com</t>
  </si>
  <si>
    <t>1zRexDzJjm1eq0LhZN1no64SHjHK0RFXC</t>
  </si>
  <si>
    <t>https://drive.google.com/file/d/1zRexDzJjm1eq0LhZN1no64SHjHK0RFXC/view?usp=drivesdk</t>
  </si>
  <si>
    <t>1yl2kSJon40EAuGIZfZXnob_3GND0QiEJ</t>
  </si>
  <si>
    <t>https://drive.google.com/file/d/1yl2kSJon40EAuGIZfZXnob_3GND0QiEJ/view?usp=drivesdk</t>
  </si>
  <si>
    <t>mudtafar.ismahil@soran.com</t>
  </si>
  <si>
    <t>1CWXyn9VUpDzuR6Nxi7w4FbTzKgJPO8Wg</t>
  </si>
  <si>
    <t>https://drive.google.com/file/d/1CWXyn9VUpDzuR6Nxi7w4FbTzKgJPO8Wg/view?usp=drivesdk</t>
  </si>
  <si>
    <t>sirwan.ehmed@soran.edu.iq</t>
  </si>
  <si>
    <t>1w5h8nEcZmSsOi6vda2gjxawq_L-t9d3q</t>
  </si>
  <si>
    <t>https://drive.google.com/file/d/1w5h8nEcZmSsOi6vda2gjxawq_L-t9d3q/view?usp=drivesdk</t>
  </si>
  <si>
    <t>1YijWNmKiNx-DvUcbflvaAh_1JHACvPXs</t>
  </si>
  <si>
    <t>https://drive.google.com/file/d/1YijWNmKiNx-DvUcbflvaAh_1JHACvPXs/view?usp=drivesdk</t>
  </si>
  <si>
    <t>Document successfully created; Document successfully merged; PDF created; !!Error Sending Emails: تم تفعيل الخدمة مرات كثيرة جدًا ليوم واحد: email.; Manually run by qa.edu.soran@gmail.com; Timestamp: May 5 2021 2:12 PM</t>
  </si>
  <si>
    <t>1VtTG4SK-6fhPW6T_sq3_mqT27tKtZE7w</t>
  </si>
  <si>
    <t>https://drive.google.com/file/d/1VtTG4SK-6fhPW6T_sq3_mqT27tKtZE7w/view?usp=drivesdk</t>
  </si>
  <si>
    <t>1XWm2FkHobTXRI4KPbePjVIK2v7V80zPW</t>
  </si>
  <si>
    <t>https://drive.google.com/file/d/1XWm2FkHobTXRI4KPbePjVIK2v7V80zPW/view?usp=drivesdk</t>
  </si>
  <si>
    <t>Jiman sabri naama</t>
  </si>
  <si>
    <t xml:space="preserve">College of languages </t>
  </si>
  <si>
    <t>Kurdish department     زمانئ كوردى</t>
  </si>
  <si>
    <t>jiman.naama@uod.ac</t>
  </si>
  <si>
    <t>15PK1fBLJi3iYyg2MOBBNEcxuHRi1S5BI</t>
  </si>
  <si>
    <t>https://drive.google.com/file/d/15PK1fBLJi3iYyg2MOBBNEcxuHRi1S5BI/view?usp=drivesdk</t>
  </si>
  <si>
    <t xml:space="preserve">Abdulhakim Othman Hamadamin </t>
  </si>
  <si>
    <t xml:space="preserve">Erbil poliytechnic University </t>
  </si>
  <si>
    <t>Khabat technical Institute</t>
  </si>
  <si>
    <t xml:space="preserve">Food Security </t>
  </si>
  <si>
    <t>abdulhkim.hamadamin@epu.edu.iq</t>
  </si>
  <si>
    <t>1rUUq5gZ7jp2faKi43UeeTivZLimBxJa0</t>
  </si>
  <si>
    <t>https://drive.google.com/file/d/1rUUq5gZ7jp2faKi43UeeTivZLimBxJa0/view?usp=drivesdk</t>
  </si>
  <si>
    <t xml:space="preserve">Education/shaqlawa </t>
  </si>
  <si>
    <t>1RQQmcJ4Qvwwvf-MHUR0r9hHQL_OeCDUh</t>
  </si>
  <si>
    <t>https://drive.google.com/file/d/1RQQmcJ4Qvwwvf-MHUR0r9hHQL_OeCDUh/view?usp=drivesdk</t>
  </si>
  <si>
    <t>NIL</t>
  </si>
  <si>
    <t>1w22SlwE8uFEb9iyefio-3HKKIwgLaSS8</t>
  </si>
  <si>
    <t>https://drive.google.com/file/d/1w22SlwE8uFEb9iyefio-3HKKIwgLaSS8/view?usp=drivesdk</t>
  </si>
  <si>
    <t>1_xmcUWkIO89fkp7ear7Fqc7XJ8JbpT2-</t>
  </si>
  <si>
    <t>https://drive.google.com/file/d/1_xmcUWkIO89fkp7ear7Fqc7XJ8JbpT2-/view?usp=drivesdk</t>
  </si>
  <si>
    <t>Document successfully created; Document successfully merged; PDF created; !!Error Sending Emails: تم تفعيل الخدمة مرات كثيرة جدًا ليوم واحد: email.; Manually run by qa.edu.soran@gmail.com; Timestamp: May 5 2021 2:13 PM</t>
  </si>
  <si>
    <t>1FLiLB_1qSKJxpCIWpM0QwZwCT8jv2SCB</t>
  </si>
  <si>
    <t>https://drive.google.com/file/d/1FLiLB_1qSKJxpCIWpM0QwZwCT8jv2SCB/view?usp=drivesdk</t>
  </si>
  <si>
    <t xml:space="preserve">Sulaiman hishyar Mohammed </t>
  </si>
  <si>
    <t xml:space="preserve">Languages </t>
  </si>
  <si>
    <t>Serkewtubin</t>
  </si>
  <si>
    <t>1HHL8QVBYsRD1e5cDNFWTrkwpPD3ETa3a</t>
  </si>
  <si>
    <t>https://drive.google.com/file/d/1HHL8QVBYsRD1e5cDNFWTrkwpPD3ETa3a/view?usp=drivesdk</t>
  </si>
  <si>
    <t>1rpUMw4BLXrxCaBhfJHue0bHJbC9Lnjca</t>
  </si>
  <si>
    <t>https://drive.google.com/file/d/1rpUMw4BLXrxCaBhfJHue0bHJbC9Lnjca/view?usp=drivesdk</t>
  </si>
  <si>
    <t>15cyHIwvPQmbLXS2Y9aWa7MSvDGTNK4XW</t>
  </si>
  <si>
    <t>https://drive.google.com/file/d/15cyHIwvPQmbLXS2Y9aWa7MSvDGTNK4XW/view?usp=drivesdk</t>
  </si>
  <si>
    <t>Parween Raof Hadi</t>
  </si>
  <si>
    <t>زانکویا دھوک</t>
  </si>
  <si>
    <t>کولیژا زمانان</t>
  </si>
  <si>
    <t>بەش زمانێ کوردی</t>
  </si>
  <si>
    <t>Parween.raof@uod.ac</t>
  </si>
  <si>
    <t>1AamZlaU7xUNEeJuRma3McF12aY_BAO75</t>
  </si>
  <si>
    <t>https://drive.google.com/file/d/1AamZlaU7xUNEeJuRma3McF12aY_BAO75/view?usp=drivesdk</t>
  </si>
  <si>
    <t>Document successfully created; Document successfully merged; PDF created; !!Error Sending Emails: تم تفعيل الخدمة مرات كثيرة جدًا ليوم واحد: email.; Manually run by qa.edu.soran@gmail.com; Timestamp: May 5 2021 2:14 PM</t>
  </si>
  <si>
    <t>shivan jarjees Abdulrman</t>
  </si>
  <si>
    <t>shivan.jarjees@uod.ac</t>
  </si>
  <si>
    <t>13vPG8lBzQowbF1yc9QMemNdTVBtX3YUY</t>
  </si>
  <si>
    <t>https://drive.google.com/file/d/13vPG8lBzQowbF1yc9QMemNdTVBtX3YUY/view?usp=drivesdk</t>
  </si>
  <si>
    <t>15rqbABvhpXf9VEt_u3uSD1DSP-ZhUaLj</t>
  </si>
  <si>
    <t>https://drive.google.com/file/d/15rqbABvhpXf9VEt_u3uSD1DSP-ZhUaLj/view?usp=drivesdk</t>
  </si>
  <si>
    <t>chia ali mustafa</t>
  </si>
  <si>
    <t>raparin university</t>
  </si>
  <si>
    <t>college of basic education</t>
  </si>
  <si>
    <t>chya.ali@uor.edu.krd</t>
  </si>
  <si>
    <t>1BI019TPNcAG3Jn_yIVo5w6ClKA33eNgG</t>
  </si>
  <si>
    <t>https://drive.google.com/file/d/1BI019TPNcAG3Jn_yIVo5w6ClKA33eNgG/view?usp=drivesdk</t>
  </si>
  <si>
    <t>1AQaI00xrAt9bqhUJHEIV5_bHsXAiNXJ3</t>
  </si>
  <si>
    <t>https://drive.google.com/file/d/1AQaI00xrAt9bqhUJHEIV5_bHsXAiNXJ3/view?usp=drivesdk</t>
  </si>
  <si>
    <t>Document successfully created; Document successfully merged; PDF created; !!Error Sending Emails: تم تفعيل الخدمة مرات كثيرة جدًا ليوم واحد: email.; Manually run by qa.edu.soran@gmail.com; Timestamp: May 5 2021 2:15 PM</t>
  </si>
  <si>
    <t>1zFt_wxvKvwFcJPnzvtI5rQFlmUWpR15h</t>
  </si>
  <si>
    <t>https://drive.google.com/file/d/1zFt_wxvKvwFcJPnzvtI5rQFlmUWpR15h/view?usp=drivesdk</t>
  </si>
  <si>
    <t>sheleer naif amin</t>
  </si>
  <si>
    <t>languages</t>
  </si>
  <si>
    <t>sheleer.naif@uod.ac</t>
  </si>
  <si>
    <t>1jNXhXCZtGvb60OoobIoxdzbRymTbfwml</t>
  </si>
  <si>
    <t>https://drive.google.com/file/d/1jNXhXCZtGvb60OoobIoxdzbRymTbfwml/view?usp=drivesdk</t>
  </si>
  <si>
    <t>abdulkareem m mohammadaim</t>
  </si>
  <si>
    <t>langauge</t>
  </si>
  <si>
    <t>abdulkareem.mohammamin@uod.ac</t>
  </si>
  <si>
    <t>19iD9Y3fATJnUwQ_D3MLqE2TOR6aUF8L3</t>
  </si>
  <si>
    <t>https://drive.google.com/file/d/19iD9Y3fATJnUwQ_D3MLqE2TOR6aUF8L3/view?usp=drivesdk</t>
  </si>
  <si>
    <t>nafal salih islam</t>
  </si>
  <si>
    <t>nafal.salih@uod.ac</t>
  </si>
  <si>
    <t>1ghWlP_cZ7UFjbUo7Lod5LHXzx2VTDQG5</t>
  </si>
  <si>
    <t>https://drive.google.com/file/d/1ghWlP_cZ7UFjbUo7Lod5LHXzx2VTDQG5/view?usp=drivesdk</t>
  </si>
  <si>
    <t>ريژين جميل خليل</t>
  </si>
  <si>
    <t>كوردى</t>
  </si>
  <si>
    <t>rejeen.jamil@uod.ac</t>
  </si>
  <si>
    <t>1Gby5shfL4LwVQuSy5YZ541Zh50vNcoE_</t>
  </si>
  <si>
    <t>https://drive.google.com/file/d/1Gby5shfL4LwVQuSy5YZ541Zh50vNcoE_/view?usp=drivesdk</t>
  </si>
  <si>
    <t>بابەتێکی گرنگ و بەسوود بوو .لاوک گێڕەرەوەیەکی ونی مێژووی گەلەکەمانە.پێوستە بایەخی پێبدرێت.</t>
  </si>
  <si>
    <t>1j2RLaOPh0NDbPADrAQwXGL9GJH2nfo3Q</t>
  </si>
  <si>
    <t>https://drive.google.com/file/d/1j2RLaOPh0NDbPADrAQwXGL9GJH2nfo3Q/view?usp=drivesdk</t>
  </si>
  <si>
    <t>Document successfully created; Document successfully merged; PDF created; !!Error Sending Emails: تم تفعيل الخدمة مرات كثيرة جدًا ليوم واحد: email.; Manually run by qa.edu.soran@gmail.com; Timestamp: May 5 2021 2:16 PM</t>
  </si>
  <si>
    <t>1YixhkNYHhhic8YLoy0jr8q6z7U0iZmrW</t>
  </si>
  <si>
    <t>https://drive.google.com/file/d/1YixhkNYHhhic8YLoy0jr8q6z7U0iZmrW/view?usp=drivesdk</t>
  </si>
  <si>
    <t>amir muhammad muhammadamin</t>
  </si>
  <si>
    <t>salahaddin university</t>
  </si>
  <si>
    <t>Education-mukhmor</t>
  </si>
  <si>
    <t>amir.muhammadamin@su.edu.krd</t>
  </si>
  <si>
    <t>yes</t>
  </si>
  <si>
    <t>1UMer97fSKw5pccg3uugkjHgvHZ7dCa1E</t>
  </si>
  <si>
    <t>https://drive.google.com/file/d/1UMer97fSKw5pccg3uugkjHgvHZ7dCa1E/view?usp=drivesdk</t>
  </si>
  <si>
    <t>Fahmi hassan Rashad</t>
  </si>
  <si>
    <t>College of Languages, Department of the Kurdish Language</t>
  </si>
  <si>
    <t>fahmi.hassan@uod.ac</t>
  </si>
  <si>
    <t>1gck3iqvJEfenVKGHVi5mAGsgFZ_I1ZGn</t>
  </si>
  <si>
    <t>https://drive.google.com/file/d/1gck3iqvJEfenVKGHVi5mAGsgFZ_I1ZGn/view?usp=drivesdk</t>
  </si>
  <si>
    <t>1MCvJzfpaL8kmFZliaGsnKdIFApof2x82</t>
  </si>
  <si>
    <t>https://drive.google.com/file/d/1MCvJzfpaL8kmFZliaGsnKdIFApof2x82/view?usp=drivesdk</t>
  </si>
  <si>
    <t>د. محسن عارف</t>
  </si>
  <si>
    <t>زمانيَ كوردي</t>
  </si>
  <si>
    <t>mohsen.salih@uod.ac</t>
  </si>
  <si>
    <t>10OPQ_T__10qYCRFTXfaorm7Zez5Fhj0Q</t>
  </si>
  <si>
    <t>https://drive.google.com/file/d/10OPQ_T__10qYCRFTXfaorm7Zez5Fhj0Q/view?usp=drivesdk</t>
  </si>
  <si>
    <t>1qKaQVHTc19ScuEXC80_vGJuUsulBczOp</t>
  </si>
  <si>
    <t>https://drive.google.com/file/d/1qKaQVHTc19ScuEXC80_vGJuUsulBczOp/view?usp=drivesdk</t>
  </si>
  <si>
    <t xml:space="preserve">Shamal Salahaddin ahmed </t>
  </si>
  <si>
    <t>1E4zx4i6bMsWH6oMd9-BRLTImEpc4P-p5</t>
  </si>
  <si>
    <t>https://drive.google.com/file/d/1E4zx4i6bMsWH6oMd9-BRLTImEpc4P-p5/view?usp=drivesdk</t>
  </si>
  <si>
    <t xml:space="preserve">Faculty Of   Education </t>
  </si>
  <si>
    <t>Good   Luck</t>
  </si>
  <si>
    <t>1hBjFChv3VZMvSjojJhtV5pWJBvGJT56U</t>
  </si>
  <si>
    <t>https://drive.google.com/file/d/1hBjFChv3VZMvSjojJhtV5pWJBvGJT56U/view?usp=drivesdk</t>
  </si>
  <si>
    <t>Document successfully created; Document successfully merged; PDF created; !!Error Sending Emails: تم تفعيل الخدمة مرات كثيرة جدًا ليوم واحد: email.; Manually run by qa.edu.soran@gmail.com; Timestamp: May 5 2021 2:17 PM</t>
  </si>
  <si>
    <t>نەحێر</t>
  </si>
  <si>
    <t>1bmIrFAwC2-fV8_Tm8C-Dn6U69e563JJr</t>
  </si>
  <si>
    <t>https://drive.google.com/file/d/1bmIrFAwC2-fV8_Tm8C-Dn6U69e563JJr/view?usp=drivesdk</t>
  </si>
  <si>
    <t>1o_j5uoPF1GCLtbPKsoItBOnzgqtk5xvl</t>
  </si>
  <si>
    <t>https://drive.google.com/file/d/1o_j5uoPF1GCLtbPKsoItBOnzgqtk5xvl/view?usp=drivesdk</t>
  </si>
  <si>
    <t>Intesar najeb joqe</t>
  </si>
  <si>
    <t>intesar.najeb@uod.ac</t>
  </si>
  <si>
    <t>1TIH7M7r3YqNCOmFYJ6_Ndq77vFt1wouT</t>
  </si>
  <si>
    <t>https://drive.google.com/file/d/1TIH7M7r3YqNCOmFYJ6_Ndq77vFt1wouT/view?usp=drivesdk</t>
  </si>
  <si>
    <t xml:space="preserve">دهوك </t>
  </si>
  <si>
    <t xml:space="preserve">زمانان </t>
  </si>
  <si>
    <t>1oIh9myzdeTHpzLsTQ2tEqp5NOsNLe85m</t>
  </si>
  <si>
    <t>https://drive.google.com/file/d/1oIh9myzdeTHpzLsTQ2tEqp5NOsNLe85m/view?usp=drivesdk</t>
  </si>
  <si>
    <t>Bahiez Omar Ahmed</t>
  </si>
  <si>
    <t xml:space="preserve">Department of Kurdish </t>
  </si>
  <si>
    <t>bahiez.omar@uod.ac</t>
  </si>
  <si>
    <t>17ZpO1M15_ny1YkELoTtAYxct8tELHcex</t>
  </si>
  <si>
    <t>https://drive.google.com/file/d/17ZpO1M15_ny1YkELoTtAYxct8tELHcex/view?usp=drivesdk</t>
  </si>
  <si>
    <t>1XXTjfsIXyn06_vlYs5rcj9dJYOoki_rF</t>
  </si>
  <si>
    <t>https://drive.google.com/file/d/1XXTjfsIXyn06_vlYs5rcj9dJYOoki_rF/view?usp=drivesdk</t>
  </si>
  <si>
    <t>Document successfully created; Document successfully merged; PDF created; !!Error Sending Emails: تم تفعيل الخدمة مرات كثيرة جدًا ليوم واحد: email.; Manually run by qa.edu.soran@gmail.com; Timestamp: May 5 2021 2:18 PM</t>
  </si>
  <si>
    <t>meeran muhamad salih</t>
  </si>
  <si>
    <t>social</t>
  </si>
  <si>
    <t>1zegG2oNMPGRuvaRTG1CulgDzCwwUKQgL</t>
  </si>
  <si>
    <t>https://drive.google.com/file/d/1zegG2oNMPGRuvaRTG1CulgDzCwwUKQgL/view?usp=drivesdk</t>
  </si>
  <si>
    <t xml:space="preserve">Postgraduate studies and Academic </t>
  </si>
  <si>
    <t>1718Ut0ZptpPrNsR_Nq_BzC8MzSnQbwdY</t>
  </si>
  <si>
    <t>https://drive.google.com/file/d/1718Ut0ZptpPrNsR_Nq_BzC8MzSnQbwdY/view?usp=drivesdk</t>
  </si>
  <si>
    <t>1ElwVTfgZrWSxticdtfuiZVIp233NFWUE</t>
  </si>
  <si>
    <t>https://drive.google.com/file/d/1ElwVTfgZrWSxticdtfuiZVIp233NFWUE/view?usp=drivesdk</t>
  </si>
  <si>
    <t>Safya Muhamad Ahmed</t>
  </si>
  <si>
    <t>Raparin</t>
  </si>
  <si>
    <t>safya.kurde@uor.edu.krd</t>
  </si>
  <si>
    <t>1Ir4fXuyw-Sc52hg-M5aONI725dSQ87Bv</t>
  </si>
  <si>
    <t>https://drive.google.com/file/d/1Ir4fXuyw-Sc52hg-M5aONI725dSQ87Bv/view?usp=drivesdk</t>
  </si>
  <si>
    <t>Nafeesa Ismail Haji</t>
  </si>
  <si>
    <t>nafeesa.haji@uod.ac</t>
  </si>
  <si>
    <t xml:space="preserve">Useful </t>
  </si>
  <si>
    <t>1q0FJKJh-QW_JnXtTqNGapT0TKa50VrRa</t>
  </si>
  <si>
    <t>https://drive.google.com/file/d/1q0FJKJh-QW_JnXtTqNGapT0TKa50VrRa/view?usp=drivesdk</t>
  </si>
  <si>
    <t>1BzuQ0Dwe8z8XAPc0YUaOyS7BQ3y8Etqb</t>
  </si>
  <si>
    <t>https://drive.google.com/file/d/1BzuQ0Dwe8z8XAPc0YUaOyS7BQ3y8Etqb/view?usp=drivesdk</t>
  </si>
  <si>
    <t>1FQ-cTZiCOniZxU02U7Y-rWc4_DD5BhUQ</t>
  </si>
  <si>
    <t>https://drive.google.com/file/d/1FQ-cTZiCOniZxU02U7Y-rWc4_DD5BhUQ/view?usp=drivesdk</t>
  </si>
  <si>
    <t>Document successfully created; Document successfully merged; PDF created; !!Error Sending Emails: تم تفعيل الخدمة مرات كثيرة جدًا ليوم واحد: email.; Manually run by qa.edu.soran@gmail.com; Timestamp: May 5 2021 2:19 PM</t>
  </si>
  <si>
    <t>19AcrUGqSxb7G-qseoU0nwgCu_PIVBBx-</t>
  </si>
  <si>
    <t>https://drive.google.com/file/d/19AcrUGqSxb7G-qseoU0nwgCu_PIVBBx-/view?usp=drivesdk</t>
  </si>
  <si>
    <t>پسکا زمانێ کوردی</t>
  </si>
  <si>
    <t>18VfouQSIkArwY6EgE2JfF6My6tgesiT4</t>
  </si>
  <si>
    <t>https://drive.google.com/file/d/18VfouQSIkArwY6EgE2JfF6My6tgesiT4/view?usp=drivesdk</t>
  </si>
  <si>
    <t>I wish you could use Zoom instead of Google meet for at least international workshops and symposiums as we know google meet won't take more than 101 participants and sometimes the slides won't change although the presenter changes the slides. Hope this can be taken into consideration</t>
  </si>
  <si>
    <t>1QdwhetrmEeUDvLNrHwlIQbele0V6ggmB</t>
  </si>
  <si>
    <t>https://drive.google.com/file/d/1QdwhetrmEeUDvLNrHwlIQbele0V6ggmB/view?usp=drivesdk</t>
  </si>
  <si>
    <t>1tuPINDJaZcY5oscEFdzczbPR16VC0t_8</t>
  </si>
  <si>
    <t>https://drive.google.com/file/d/1tuPINDJaZcY5oscEFdzczbPR16VC0t_8/view?usp=drivesdk</t>
  </si>
  <si>
    <t>Document successfully created; Document successfully merged; PDF created; !!Error Sending Emails: تم تفعيل الخدمة مرات كثيرة جدًا ليوم واحد: email.; Manually run by qa.edu.soran@gmail.com; Timestamp: May 5 2021 2:20 PM</t>
  </si>
  <si>
    <t>1Mewkjz--dbYk-ZWjbfyBsNOH4To21u9K</t>
  </si>
  <si>
    <t>https://drive.google.com/file/d/1Mewkjz--dbYk-ZWjbfyBsNOH4To21u9K/view?usp=drivesdk</t>
  </si>
  <si>
    <t>10PPIJWNl7yNAn-KDR7AXmVsqlWzs3ool</t>
  </si>
  <si>
    <t>https://drive.google.com/file/d/10PPIJWNl7yNAn-KDR7AXmVsqlWzs3ool/view?usp=drivesdk</t>
  </si>
  <si>
    <t>Imad waisi khalid</t>
  </si>
  <si>
    <t>Languge college</t>
  </si>
  <si>
    <t>imad.waisi@uod.ac</t>
  </si>
  <si>
    <t>1cfpQw7xW73eunu1th01GlX3erFUhGCJe</t>
  </si>
  <si>
    <t>https://drive.google.com/file/d/1cfpQw7xW73eunu1th01GlX3erFUhGCJe/view?usp=drivesdk</t>
  </si>
  <si>
    <t xml:space="preserve">Soran Technical  Institute </t>
  </si>
  <si>
    <t>1hIb0VMWsYdXmwVK2RnUFBr4sK3Ix9gTG</t>
  </si>
  <si>
    <t>https://drive.google.com/file/d/1hIb0VMWsYdXmwVK2RnUFBr4sK3Ix9gTG/view?usp=drivesdk</t>
  </si>
  <si>
    <t>1_4EtBfNHJJ53mfXwTttExX26E968zAhO</t>
  </si>
  <si>
    <t>https://drive.google.com/file/d/1_4EtBfNHJJ53mfXwTttExX26E968zAhO/view?usp=drivesdk</t>
  </si>
  <si>
    <t>Document successfully created; Document successfully merged; PDF created; !!Error Sending Emails: تم تفعيل الخدمة مرات كثيرة جدًا ليوم واحد: email.; Manually run by qa.edu.soran@gmail.com; Timestamp: May 5 2021 2:21 PM</t>
  </si>
  <si>
    <t>NO</t>
  </si>
  <si>
    <t>THANKS FOR YOU</t>
  </si>
  <si>
    <t>1j07Zh02cOQrg822uYP0XYBTRQZoa1M5k</t>
  </si>
  <si>
    <t>https://drive.google.com/file/d/1j07Zh02cOQrg822uYP0XYBTRQZoa1M5k/view?usp=drivesdk</t>
  </si>
  <si>
    <t xml:space="preserve">  Muna salah al-deen yousif </t>
  </si>
  <si>
    <t>1RPA63puID-rmmdOm11_2FKwbjcWHLMaU</t>
  </si>
  <si>
    <t>https://drive.google.com/file/d/1RPA63puID-rmmdOm11_2FKwbjcWHLMaU/view?usp=drivesdk</t>
  </si>
  <si>
    <t>1oHMtjhVLUdFUGS_k-hhKG3_4IOY9UP2b</t>
  </si>
  <si>
    <t>https://drive.google.com/file/d/1oHMtjhVLUdFUGS_k-hhKG3_4IOY9UP2b/view?usp=drivesdk</t>
  </si>
  <si>
    <t>shahab mohamad saleh</t>
  </si>
  <si>
    <t>mathmatic</t>
  </si>
  <si>
    <t>1P_sZCAEKQscSVrNf57XEyPm6vXa68wby</t>
  </si>
  <si>
    <t>https://drive.google.com/file/d/1P_sZCAEKQscSVrNf57XEyPm6vXa68wby/view?usp=drivesdk</t>
  </si>
  <si>
    <t>17UNuQbU4uyfonpIgSphl8nhvOkOne7mX</t>
  </si>
  <si>
    <t>https://drive.google.com/file/d/17UNuQbU4uyfonpIgSphl8nhvOkOne7mX/view?usp=drivesdk</t>
  </si>
  <si>
    <t xml:space="preserve">Huda abdulqadir qasi. </t>
  </si>
  <si>
    <t>Kurdush</t>
  </si>
  <si>
    <t>huda.abdulqader@uod.ac</t>
  </si>
  <si>
    <t>1DiJFtt7Q0ivyC5LLXWbY51oRVkk3x-6U</t>
  </si>
  <si>
    <t>https://drive.google.com/file/d/1DiJFtt7Q0ivyC5LLXWbY51oRVkk3x-6U/view?usp=drivesdk</t>
  </si>
  <si>
    <t>Suad Abdulqadir Qasim</t>
  </si>
  <si>
    <t xml:space="preserve">Economic and administration </t>
  </si>
  <si>
    <t>Economic</t>
  </si>
  <si>
    <t>suaad.qasim@uod.ac</t>
  </si>
  <si>
    <t>1zTeGvp-yvNYLs8NGqkPF4tkjYVfc4MYi</t>
  </si>
  <si>
    <t>https://drive.google.com/file/d/1zTeGvp-yvNYLs8NGqkPF4tkjYVfc4MYi/view?usp=drivesdk</t>
  </si>
  <si>
    <t>sagvan abdulrahman taha</t>
  </si>
  <si>
    <t>College of languace</t>
  </si>
  <si>
    <t>Kurdish languace</t>
  </si>
  <si>
    <t>sagvan.taha@uod.ac</t>
  </si>
  <si>
    <t>18vNlGgr_QowP6KJvQ_HC7Rg-eERTy3XO</t>
  </si>
  <si>
    <t>https://drive.google.com/file/d/18vNlGgr_QowP6KJvQ_HC7Rg-eERTy3XO/view?usp=drivesdk</t>
  </si>
  <si>
    <t>1gHMegsXfw7OXFZ4dQCha2tIZGpvdmAQX</t>
  </si>
  <si>
    <t>https://drive.google.com/file/d/1gHMegsXfw7OXFZ4dQCha2tIZGpvdmAQX/view?usp=drivesdk</t>
  </si>
  <si>
    <t>Document successfully created; Document successfully merged; PDF created; Emails Sent: [To: zina.ismail@soran.edu.iq]; Manually run by qa.edu.soran@gmail.com; Timestamp: May 9 2021 3:52 PM</t>
  </si>
  <si>
    <t>1pRfDBhqVLxqDRu3ceYvh7GmX4FH-YRtT</t>
  </si>
  <si>
    <t>https://drive.google.com/file/d/1pRfDBhqVLxqDRu3ceYvh7GmX4FH-YRtT/view?usp=drivesdk</t>
  </si>
  <si>
    <t>Document successfully created; Document successfully merged; PDF created; Emails Sent: [To: sondus@copew.uobaghdad.edu.iq]; Manually run by qa.edu.soran@gmail.com; Timestamp: May 9 2021 3:52 PM</t>
  </si>
  <si>
    <t>Pave Jamil Ahmad salih</t>
  </si>
  <si>
    <t>Media</t>
  </si>
  <si>
    <t>1SYrgHieZBX_7z8s1cJwnUcukzgj4pbMY</t>
  </si>
  <si>
    <t>https://drive.google.com/file/d/1SYrgHieZBX_7z8s1cJwnUcukzgj4pbMY/view?usp=drivesdk</t>
  </si>
  <si>
    <t>Document successfully created; Document successfully merged; PDF created; Emails Sent: [To: pave.ahmad@univsul.edu.iq]; Manually run by qa.edu.soran@gmail.com; Timestamp: May 9 2021 3:52 PM</t>
  </si>
  <si>
    <t xml:space="preserve">پاڤێ جميل أحمد </t>
  </si>
  <si>
    <t xml:space="preserve">سلێمانی </t>
  </si>
  <si>
    <t xml:space="preserve">زانستە مرۆڤایەتیەكان-بەشی ڕاگەیاندن </t>
  </si>
  <si>
    <t xml:space="preserve">راگەیاندن </t>
  </si>
  <si>
    <t>1JCZlFpXbJIqvnKcVuqK_FM-ziQggoYvU</t>
  </si>
  <si>
    <t>https://drive.google.com/file/d/1JCZlFpXbJIqvnKcVuqK_FM-ziQggoYvU/view?usp=drivesdk</t>
  </si>
  <si>
    <t>17Gx3QjokE0fFQeKFc-nHm2RnPM8qzo4a</t>
  </si>
  <si>
    <t>https://drive.google.com/file/d/17Gx3QjokE0fFQeKFc-nHm2RnPM8qzo4a/view?usp=drivesdk</t>
  </si>
  <si>
    <t>Document successfully created; Document successfully merged; PDF created; Emails Sent: [To: barzan.hussein@soran.edu.iq]; Manually run by qa.edu.soran@gmail.com; Timestamp: May 9 2021 3:52 PM</t>
  </si>
  <si>
    <t>1S0MQidyRSIFR5N8ttIxAK0gujjAE5vws</t>
  </si>
  <si>
    <t>https://drive.google.com/file/d/1S0MQidyRSIFR5N8ttIxAK0gujjAE5vws/view?usp=drivesdk</t>
  </si>
  <si>
    <t>Document successfully created; Document successfully merged; PDF created; Emails Sent: [To: kurdistan.moheddin@gmail.com]; Manually run by qa.edu.soran@gmail.com; Timestamp: May 9 2021 3:52 PM</t>
  </si>
  <si>
    <t>1yH5CoBOPy8FwX05IVi_G5VUDkorbqhKC</t>
  </si>
  <si>
    <t>https://drive.google.com/file/d/1yH5CoBOPy8FwX05IVi_G5VUDkorbqhKC/view?usp=drivesdk</t>
  </si>
  <si>
    <t>Document successfully created; Document successfully merged; PDF created; Emails Sent: [To: farsat.hussin@soran.edu.iq]; Manually run by qa.edu.soran@gmail.com; Timestamp: May 9 2021 3:53 PM</t>
  </si>
  <si>
    <t>كمال نادر شريف</t>
  </si>
  <si>
    <t>به ره رد</t>
  </si>
  <si>
    <t>وه رزس</t>
  </si>
  <si>
    <t>kamal.shrif@soran.edo.iq</t>
  </si>
  <si>
    <t>1Ab28s1EMu8dFpvphGpMXmuC7tqaadv6T</t>
  </si>
  <si>
    <t>https://drive.google.com/file/d/1Ab28s1EMu8dFpvphGpMXmuC7tqaadv6T/view?usp=drivesdk</t>
  </si>
  <si>
    <t>Document successfully created; Document successfully merged; PDF created; Emails Sent: [To: kamal.shrif@soran.edo.iq]; Manually run by qa.edu.soran@gmail.com; Timestamp: May 9 2021 3:53 PM</t>
  </si>
  <si>
    <t xml:space="preserve">shimal h. hamad </t>
  </si>
  <si>
    <t xml:space="preserve">soran university </t>
  </si>
  <si>
    <t xml:space="preserve">physical education </t>
  </si>
  <si>
    <t>1p2Uwt_YeusbGbizSbbeRurrPf8lt7ISs</t>
  </si>
  <si>
    <t>https://drive.google.com/file/d/1p2Uwt_YeusbGbizSbbeRurrPf8lt7ISs/view?usp=drivesdk</t>
  </si>
  <si>
    <t>Document successfully created; Document successfully merged; PDF created; Emails Sent: [To: shamal.hamad@soran.edu.iq]; Manually run by qa.edu.soran@gmail.com; Timestamp: May 9 2021 3:53 PM</t>
  </si>
  <si>
    <t xml:space="preserve">NAZNAZ SHAWQI MALLA </t>
  </si>
  <si>
    <t>1_bwQcGUe0kO5tnfuj8x6ab-QWNBgG-sV</t>
  </si>
  <si>
    <t>https://drive.google.com/file/d/1_bwQcGUe0kO5tnfuj8x6ab-QWNBgG-sV/view?usp=drivesdk</t>
  </si>
  <si>
    <t>Document successfully created; Document successfully merged; PDF created; Emails Sent: [To: naznaz.mal@soran.edu.iq]; Manually run by qa.edu.soran@gmail.com; Timestamp: May 9 2021 3:53 PM</t>
  </si>
  <si>
    <t xml:space="preserve">سربست ناصر أحمد </t>
  </si>
  <si>
    <t>په رورده</t>
  </si>
  <si>
    <t>1Z7P56_fOR1rS3dB83X-k3DVPPGA2T06A</t>
  </si>
  <si>
    <t>https://drive.google.com/file/d/1Z7P56_fOR1rS3dB83X-k3DVPPGA2T06A/view?usp=drivesdk</t>
  </si>
  <si>
    <t>Document successfully created; Document successfully merged; PDF created; Emails Sent: [To: sarbast.ahmed@soran.edu.iq]; Manually run by qa.edu.soran@gmail.com; Timestamp: May 9 2021 3:53 PM</t>
  </si>
  <si>
    <t>Ayoubِ Adam Rasoul</t>
  </si>
  <si>
    <t>جامعة صلاح الدين- اربيل</t>
  </si>
  <si>
    <t>كلية التربية- شقلاوة</t>
  </si>
  <si>
    <t>ayoub.rasoul@su.edu.krd</t>
  </si>
  <si>
    <t>1JUVzBVaR_AgeES5IJzHLMZMEvM4clWsj</t>
  </si>
  <si>
    <t>https://drive.google.com/file/d/1JUVzBVaR_AgeES5IJzHLMZMEvM4clWsj/view?usp=drivesdk</t>
  </si>
  <si>
    <t>Document successfully created; Document successfully merged; PDF created; Emails Sent: [To: ayoub.rasoul@su.edu.krd]; Manually run by qa.edu.soran@gmail.com; Timestamp: May 9 2021 3:53 PM</t>
  </si>
  <si>
    <t>1s2bRiluDzxeePyO-2epe0KWQZUyw7hYE</t>
  </si>
  <si>
    <t>https://drive.google.com/file/d/1s2bRiluDzxeePyO-2epe0KWQZUyw7hYE/view?usp=drivesdk</t>
  </si>
  <si>
    <t>Document successfully created; Document successfully merged; PDF created; Emails Sent: [To: amjad.jumaa@soran.edu.iq]; Manually run by qa.edu.soran@gmail.com; Timestamp: May 9 2021 3:54 PM</t>
  </si>
  <si>
    <t>hewa mohammed ameen nabee</t>
  </si>
  <si>
    <t>physical eucation</t>
  </si>
  <si>
    <t>1-L3GSgg8oIMAJIa-JPZBDLmdNMLp7iH5</t>
  </si>
  <si>
    <t>https://drive.google.com/file/d/1-L3GSgg8oIMAJIa-JPZBDLmdNMLp7iH5/view?usp=drivesdk</t>
  </si>
  <si>
    <t>Document successfully created; Document successfully merged; PDF created; Emails Sent: [To: hewa.nabee@soran.edu.iq]; Manually run by qa.edu.soran@gmail.com; Timestamp: May 9 2021 3:54 PM</t>
  </si>
  <si>
    <t>ئازا کامران</t>
  </si>
  <si>
    <t>1LRVPECgtuuOMKey9tiYbmGmOl-7rhbqm</t>
  </si>
  <si>
    <t>https://drive.google.com/file/d/1LRVPECgtuuOMKey9tiYbmGmOl-7rhbqm/view?usp=drivesdk</t>
  </si>
  <si>
    <t>Document successfully created; Document successfully merged; PDF created; Emails Sent: [To: azah.ahmed@soran.edu.iq]; Manually run by qa.edu.soran@gmail.com; Timestamp: May 9 2021 3:54 PM</t>
  </si>
  <si>
    <t>thank</t>
  </si>
  <si>
    <t>1g918R63kqdPbBoGqaMEq4h3BEAXjxSpC</t>
  </si>
  <si>
    <t>https://drive.google.com/file/d/1g918R63kqdPbBoGqaMEq4h3BEAXjxSpC/view?usp=drivesdk</t>
  </si>
  <si>
    <t>Document successfully created; Document successfully merged; PDF created; Emails Sent: [To: dlawer.humer@soran.edu.iq]; Manually run by qa.edu.soran@gmail.com; Timestamp: May 9 2021 3:54 PM</t>
  </si>
  <si>
    <t xml:space="preserve">Bestoon Akram Ahmad </t>
  </si>
  <si>
    <t>17eCnAvLw0h9ki9acU43TNtcfPFbWdZ3m</t>
  </si>
  <si>
    <t>https://drive.google.com/file/d/17eCnAvLw0h9ki9acU43TNtcfPFbWdZ3m/view?usp=drivesdk</t>
  </si>
  <si>
    <t>Document successfully created; Document successfully merged; PDF created; Emails Sent: [To: bestoon.ahmad@soran.edu.iq]; Manually run by qa.edu.soran@gmail.com; Timestamp: May 9 2021 3:54 PM</t>
  </si>
  <si>
    <t>Faculty  Of  Education</t>
  </si>
  <si>
    <t>No Comment</t>
  </si>
  <si>
    <t>1Gn40V-ygByUq5i7kjSlrMU9j3SQd-aFq</t>
  </si>
  <si>
    <t>https://drive.google.com/file/d/1Gn40V-ygByUq5i7kjSlrMU9j3SQd-aFq/view?usp=drivesdk</t>
  </si>
  <si>
    <t>Document successfully created; Document successfully merged; PDF created; Emails Sent: [To: mumtaz.ameen@soran.edu.iq]; Manually run by qa.edu.soran@gmail.com; Timestamp: May 9 2021 3:54 PM</t>
  </si>
  <si>
    <t>sherwan omar rasool</t>
  </si>
  <si>
    <t>التربية/ شقلاوة</t>
  </si>
  <si>
    <t>sherwan981@yahoo.com</t>
  </si>
  <si>
    <t>1TpE69FPIQ7gk1ZQX9kC35_7NY0WPkqmH</t>
  </si>
  <si>
    <t>https://drive.google.com/file/d/1TpE69FPIQ7gk1ZQX9kC35_7NY0WPkqmH/view?usp=drivesdk</t>
  </si>
  <si>
    <t>Document successfully created; Document successfully merged; PDF created; Emails Sent: [To: sherwan981@yahoo.com]; Manually run by qa.edu.soran@gmail.com; Timestamp: May 9 2021 3:54 PM</t>
  </si>
  <si>
    <t>Khlood Noori saeed</t>
  </si>
  <si>
    <t>1pdVY6-zFxR0IaLddJArdOkWLyIE5fRnd</t>
  </si>
  <si>
    <t>https://drive.google.com/file/d/1pdVY6-zFxR0IaLddJArdOkWLyIE5fRnd/view?usp=drivesdk</t>
  </si>
  <si>
    <t>Document successfully created; Document successfully merged; PDF created; Emails Sent: [To: khlood.saeed@soran.edu.iq]; Manually run by qa.edu.soran@gmail.com; Timestamp: May 9 2021 3:55 PM</t>
  </si>
  <si>
    <t>1Rv2PXpwsxPh3PJ63_JhIxz4qbksrFiDZ</t>
  </si>
  <si>
    <t>https://drive.google.com/file/d/1Rv2PXpwsxPh3PJ63_JhIxz4qbksrFiDZ/view?usp=drivesdk</t>
  </si>
  <si>
    <t>Document successfully created; Document successfully merged; PDF created; Emails Sent: [To: aref.ghaderi@soran.edu.iq]; Manually run by qa.edu.soran@gmail.com; Timestamp: May 9 2021 3:55 PM</t>
  </si>
  <si>
    <t>1-Nk304Yx1t7ncSO0JqklheN9Iq_3WR-2</t>
  </si>
  <si>
    <t>https://drive.google.com/file/d/1-Nk304Yx1t7ncSO0JqklheN9Iq_3WR-2/view?usp=drivesdk</t>
  </si>
  <si>
    <t>Document successfully created; Document successfully merged; PDF created; Emails Sent: [To: saadaldeen.nuri@soran.edu.iq]; Manually run by qa.edu.soran@gmail.com; Timestamp: May 9 2021 3:55 PM</t>
  </si>
  <si>
    <t>1rddzIK6ETsCf1ZzkizpVAObY_INQHx89</t>
  </si>
  <si>
    <t>https://drive.google.com/file/d/1rddzIK6ETsCf1ZzkizpVAObY_INQHx89/view?usp=drivesdk</t>
  </si>
  <si>
    <t>Document successfully created; Document successfully merged; PDF created; Emails Sent: [To: muna.al-deen@soran.edu.iq]; Manually run by qa.edu.soran@gmail.com; Timestamp: May 9 2021 3:55 PM</t>
  </si>
  <si>
    <t xml:space="preserve">Assist porf dr Hadeel Dahee Abdullah </t>
  </si>
  <si>
    <t xml:space="preserve">College of Physical Education and Sports Activities participating </t>
  </si>
  <si>
    <t>Sports tem</t>
  </si>
  <si>
    <t>hadeeldahee@uomosul.edu.iq</t>
  </si>
  <si>
    <t xml:space="preserve">Thank </t>
  </si>
  <si>
    <t>1-DW9e4rFeyaFrFukC4mB0cYF_IR5B9JH</t>
  </si>
  <si>
    <t>https://drive.google.com/file/d/1-DW9e4rFeyaFrFukC4mB0cYF_IR5B9JH/view?usp=drivesdk</t>
  </si>
  <si>
    <t>Document successfully created; Document successfully merged; PDF created; Emails Sent: [To: hadeeldahee@uomosul.edu.iq]; Manually run by qa.edu.soran@gmail.com; Timestamp: May 9 2021 3:55 PM</t>
  </si>
  <si>
    <t>Mahdi Azeez Qader</t>
  </si>
  <si>
    <t xml:space="preserve">Psychology </t>
  </si>
  <si>
    <t>Mahdy.qadir@soran.edu.iq</t>
  </si>
  <si>
    <t>1oM1CgSdXPy4-5hLl2IJqcZHq7o7kMZbq</t>
  </si>
  <si>
    <t>https://drive.google.com/file/d/1oM1CgSdXPy4-5hLl2IJqcZHq7o7kMZbq/view?usp=drivesdk</t>
  </si>
  <si>
    <t>Document successfully created; Document successfully merged; PDF created; Emails Sent: [To: Mahdy.qadir@soran.edu.iq]; Manually run by qa.edu.soran@gmail.com; Timestamp: May 9 2021 3:55 PM</t>
  </si>
  <si>
    <t>1eDBDqchTmqnboMrJ2TYV2OsZlG8iqOaP</t>
  </si>
  <si>
    <t>https://drive.google.com/file/d/1eDBDqchTmqnboMrJ2TYV2OsZlG8iqOaP/view?usp=drivesdk</t>
  </si>
  <si>
    <t>Document successfully created; Document successfully merged; PDF created; Emails Sent: [To: haideh.ghaderi@soran.edu.iq]; Manually run by qa.edu.soran@gmail.com; Timestamp: May 9 2021 3:55 PM</t>
  </si>
  <si>
    <t xml:space="preserve">Sozan Talib Mohammed </t>
  </si>
  <si>
    <t xml:space="preserve">جامعة صلاح الدين-أربيل </t>
  </si>
  <si>
    <t>كلية التربية / شقلاوة</t>
  </si>
  <si>
    <t>sozan.mohammed@su.edu.krd</t>
  </si>
  <si>
    <t>1V79xEhzYxWW69oMcheKmG5jhaIoZ0kFJ</t>
  </si>
  <si>
    <t>https://drive.google.com/file/d/1V79xEhzYxWW69oMcheKmG5jhaIoZ0kFJ/view?usp=drivesdk</t>
  </si>
  <si>
    <t>Document successfully created; Document successfully merged; PDF created; Emails Sent: [To: sozan.mohammed@su.edu.krd]; Manually run by qa.edu.soran@gmail.com; Timestamp: May 9 2021 3:56 PM</t>
  </si>
  <si>
    <t>ARAM TAHA YOUSIF</t>
  </si>
  <si>
    <t>Directorate of Education</t>
  </si>
  <si>
    <t>Supervisor</t>
  </si>
  <si>
    <t>1evZVRRBpFOEQwot4IcklmmBnESEnl7L-</t>
  </si>
  <si>
    <t>https://drive.google.com/file/d/1evZVRRBpFOEQwot4IcklmmBnESEnl7L-/view?usp=drivesdk</t>
  </si>
  <si>
    <t>Document successfully created; Document successfully merged; PDF created; Emails Sent: [To: arammail.zangana@gmail.com]; Manually run by qa.edu.soran@gmail.com; Timestamp: May 9 2021 3:56 PM</t>
  </si>
  <si>
    <t>Dr. NAQEE HAMZAH JASIM  AL SIYAF</t>
  </si>
  <si>
    <t>1jaSp3HYpidbw9evhGX3DPao0XJGl8dXg</t>
  </si>
  <si>
    <t>https://drive.google.com/file/d/1jaSp3HYpidbw9evhGX3DPao0XJGl8dXg/view?usp=drivesdk</t>
  </si>
  <si>
    <t>Document successfully created; Document successfully merged; PDF created; Emails Sent: [To: naqi.jasm@soran.edu.iq]; Manually run by qa.edu.soran@gmail.com; Timestamp: May 9 2021 3:56 PM</t>
  </si>
  <si>
    <t>1gdXuWi1VeD1mVpVtnr6JY-pBDWN4uf2e</t>
  </si>
  <si>
    <t>https://drive.google.com/file/d/1gdXuWi1VeD1mVpVtnr6JY-pBDWN4uf2e/view?usp=drivesdk</t>
  </si>
  <si>
    <t>Document successfully created; Document successfully merged; PDF created; Emails Sent: [To: hiam.ahmed@su.edu.krd]; Manually run by qa.edu.soran@gmail.com; Timestamp: May 9 2021 3:56 PM</t>
  </si>
  <si>
    <t>hawsar ramadhan aulla</t>
  </si>
  <si>
    <t>student of master</t>
  </si>
  <si>
    <t>education faculty</t>
  </si>
  <si>
    <t>1ZVBxNJNRLROvu7EIIAsAHX7mAPNFJr0l</t>
  </si>
  <si>
    <t>https://drive.google.com/file/d/1ZVBxNJNRLROvu7EIIAsAHX7mAPNFJr0l/view?usp=drivesdk</t>
  </si>
  <si>
    <t>Document successfully created; Document successfully merged; PDF created; Emails Sent: [To: hawsar.aulla@pe.soran.edu.iq]; Manually run by qa.edu.soran@gmail.com; Timestamp: May 9 2021 3:56 PM</t>
  </si>
  <si>
    <t>1qb2Wt-sQFz3Bro9hDMMZ4cP8lwyQsRNK</t>
  </si>
  <si>
    <t>https://drive.google.com/file/d/1qb2Wt-sQFz3Bro9hDMMZ4cP8lwyQsRNK/view?usp=drivesdk</t>
  </si>
  <si>
    <t>Document successfully created; Document successfully merged; PDF created; Emails Sent: [To: rwkhsar.maghdid@soran.edu.iq]; Manually run by qa.edu.soran@gmail.com; Timestamp: May 9 2021 3:56 PM</t>
  </si>
  <si>
    <t>Coach Rita Yona</t>
  </si>
  <si>
    <t>P.T</t>
  </si>
  <si>
    <t>Turkish University</t>
  </si>
  <si>
    <t>Sport Science</t>
  </si>
  <si>
    <t>Coaching</t>
  </si>
  <si>
    <t>mermaid.tita@gmail.com</t>
  </si>
  <si>
    <t>Thank You</t>
  </si>
  <si>
    <t>1DRv3eG_0IFaFQvvvkYHTKCEXFnKeeGot</t>
  </si>
  <si>
    <t>https://drive.google.com/file/d/1DRv3eG_0IFaFQvvvkYHTKCEXFnKeeGot/view?usp=drivesdk</t>
  </si>
  <si>
    <t>Document successfully created; Document successfully merged; PDF created; Emails Sent: [To: mermaid.tita@gmail.com]; Manually run by qa.edu.soran@gmail.com; Timestamp: May 9 2021 3:56 PM</t>
  </si>
  <si>
    <t>nasih othman hamadameen</t>
  </si>
  <si>
    <t>Arabic department</t>
  </si>
  <si>
    <t>1W9nP3ZX5kt6AN4wq3Ph_xWva8cTViHd1</t>
  </si>
  <si>
    <t>https://drive.google.com/file/d/1W9nP3ZX5kt6AN4wq3Ph_xWva8cTViHd1/view?usp=drivesdk</t>
  </si>
  <si>
    <t>Document successfully created; Document successfully merged; PDF created; Emails Sent: [To: nasih.hamadamin@soran.edu.iq]; Manually run by qa.edu.soran@gmail.com; Timestamp: May 9 2021 3:57 PM</t>
  </si>
  <si>
    <t>fauulty education</t>
  </si>
  <si>
    <t>1PNmIourwUBzhTQq8gMv7CA2m2DT-uP_T</t>
  </si>
  <si>
    <t>https://drive.google.com/file/d/1PNmIourwUBzhTQq8gMv7CA2m2DT-uP_T/view?usp=drivesdk</t>
  </si>
  <si>
    <t>Document successfully created; Document successfully merged; PDF created; Emails Sent: [To: kosrat.qader@soran.edu.iq]; Manually run by qa.edu.soran@gmail.com; Timestamp: May 9 2021 3:57 PM</t>
  </si>
  <si>
    <t>jast be only kurdi</t>
  </si>
  <si>
    <t>1Ds4GEYn6m9PDzry3Tc1WfrstjXnLufkR</t>
  </si>
  <si>
    <t>https://drive.google.com/file/d/1Ds4GEYn6m9PDzry3Tc1WfrstjXnLufkR/view?usp=drivesdk</t>
  </si>
  <si>
    <t>Document successfully created; Document successfully merged; PDF created; Emails Sent: [To: lyk190h@pe.soran.edu.iq]; Manually run by qa.edu.soran@gmail.com; Timestamp: May 9 2021 3:57 PM</t>
  </si>
  <si>
    <t>Soran Uni</t>
  </si>
  <si>
    <t>I really wish the quality Assurance use Zoom not Google meet for better video quality and to reduce problems regarding sharing videos</t>
  </si>
  <si>
    <t>1-bakyQPWwMKrqU9OA2rjyecI7uKTOGmH</t>
  </si>
  <si>
    <t>https://drive.google.com/file/d/1-bakyQPWwMKrqU9OA2rjyecI7uKTOGmH/view?usp=drivesdk</t>
  </si>
  <si>
    <t>Document successfully created; Document successfully merged; PDF created; Emails Sent: [To: basan.yaba@soran.edu.iq]; Manually run by qa.edu.soran@gmail.com; Timestamp: May 9 2021 3:57 PM</t>
  </si>
  <si>
    <t xml:space="preserve">Tareq Taher Abdulla </t>
  </si>
  <si>
    <t>College of Education Shaqlawa</t>
  </si>
  <si>
    <t>tareq.abdulla@su.edu.krd</t>
  </si>
  <si>
    <t>17HNhjpYHCvHLvB5NlvblKkFOJOIAG6EW</t>
  </si>
  <si>
    <t>https://drive.google.com/file/d/17HNhjpYHCvHLvB5NlvblKkFOJOIAG6EW/view?usp=drivesdk</t>
  </si>
  <si>
    <t>Document successfully created; Document successfully merged; PDF created; Emails Sent: [To: tareq.abdulla@su.edu.krd]; Manually run by qa.edu.soran@gmail.com; Timestamp: May 9 2021 3:57 PM</t>
  </si>
  <si>
    <t>1HS4lZYUBRi-nHGAzUBFpBx6B-Rg1lz9R</t>
  </si>
  <si>
    <t>https://drive.google.com/file/d/1HS4lZYUBRi-nHGAzUBFpBx6B-Rg1lz9R/view?usp=drivesdk</t>
  </si>
  <si>
    <t>Document successfully created; Document successfully merged; PDF created; Emails Sent: [To: parwenhalaf@gmail.com]; Manually run by qa.edu.soran@gmail.com; Timestamp: May 9 2021 3:57 PM</t>
  </si>
  <si>
    <t>Coach Omar Altimman</t>
  </si>
  <si>
    <t>omar.temen@gmail.com</t>
  </si>
  <si>
    <t>1IYJpBKebOTgFs6jrNTq8jrWk3Gy2JzA0</t>
  </si>
  <si>
    <t>https://drive.google.com/file/d/1IYJpBKebOTgFs6jrNTq8jrWk3Gy2JzA0/view?usp=drivesdk</t>
  </si>
  <si>
    <t>Document successfully created; Document successfully merged; PDF created; Emails Sent: [To: omar.temen@gmail.com]; Manually run by qa.edu.soran@gmail.com; Timestamp: May 9 2021 3:57 PM</t>
  </si>
  <si>
    <t>1MAaQXpR0empcqqIsSr8R3L3E4KdTQMvZ</t>
  </si>
  <si>
    <t>https://drive.google.com/file/d/1MAaQXpR0empcqqIsSr8R3L3E4KdTQMvZ/view?usp=drivesdk</t>
  </si>
  <si>
    <t>Document successfully created; Document successfully merged; PDF created; Emails Sent: [To: ammar.hussien@soran.edu.iq]; Manually run by qa.edu.soran@gmail.com; Timestamp: May 9 2021 3:58 PM</t>
  </si>
  <si>
    <t>educations</t>
  </si>
  <si>
    <t>وةرزش</t>
  </si>
  <si>
    <t>1iTgzcmfrp_k12tjc6F8t_bhFQ8GQUCer</t>
  </si>
  <si>
    <t>https://drive.google.com/file/d/1iTgzcmfrp_k12tjc6F8t_bhFQ8GQUCer/view?usp=drivesdk</t>
  </si>
  <si>
    <t>Document successfully created; Document successfully merged; PDF created; Emails Sent: [To: sarwan.qadir@soran.edu.iq]; Manually run by qa.edu.soran@gmail.com; Timestamp: May 9 2021 3:58 PM</t>
  </si>
  <si>
    <t>1ztIirVoHZfcX5acMmEzTPkMcsFPlbt_E</t>
  </si>
  <si>
    <t>https://drive.google.com/file/d/1ztIirVoHZfcX5acMmEzTPkMcsFPlbt_E/view?usp=drivesdk</t>
  </si>
  <si>
    <t>Document successfully created; Document successfully merged; PDF created; Emails Sent: [To: brwa.ameen@soran.edu.iq]; Manually run by qa.edu.soran@gmail.com; Timestamp: May 9 2021 3:58 PM</t>
  </si>
  <si>
    <t>1lSRgqjDwZxm_K74pcOCcwnwpJIe4urK6</t>
  </si>
  <si>
    <t>https://drive.google.com/file/d/1lSRgqjDwZxm_K74pcOCcwnwpJIe4urK6/view?usp=drivesdk</t>
  </si>
  <si>
    <t>Document successfully created; Document successfully merged; PDF created; Emails Sent: [To: talha.omar@pe.soran.edu.iq]; Manually run by qa.edu.soran@gmail.com; Timestamp: May 9 2021 3:58 PM</t>
  </si>
  <si>
    <t>1xefMK1NAhPj-AhfGtLePtglTENtsTgRZ</t>
  </si>
  <si>
    <t>https://drive.google.com/file/d/1xefMK1NAhPj-AhfGtLePtglTENtsTgRZ/view?usp=drivesdk</t>
  </si>
  <si>
    <t>Document successfully created; Document successfully merged; PDF created; Emails Sent: [To: abdulhakim.hamadamin@epu.edu.iq]; Manually run by qa.edu.soran@gmail.com; Timestamp: May 9 2021 3:58 PM</t>
  </si>
  <si>
    <t>dilkhosh rafiq moheddin</t>
  </si>
  <si>
    <t>جامعه‌ صلاح الدين</t>
  </si>
  <si>
    <t>كليه‌ التربيه‌</t>
  </si>
  <si>
    <t>اللغه‌ العربيه‌</t>
  </si>
  <si>
    <t>1LbTaEuaQ6iPNNWnh00HudQpP4_OIcUM1</t>
  </si>
  <si>
    <t>https://drive.google.com/file/d/1LbTaEuaQ6iPNNWnh00HudQpP4_OIcUM1/view?usp=drivesdk</t>
  </si>
  <si>
    <t>Document successfully created; Document successfully merged; PDF created; Emails Sent: [To: dilkhosh.moheddin@su.edu.krd]; Manually run by qa.edu.soran@gmail.com; Timestamp: May 9 2021 3:58 PM</t>
  </si>
  <si>
    <t>noora wuria ezzulddin</t>
  </si>
  <si>
    <t>كلية التربية -شقلاوة</t>
  </si>
  <si>
    <t>noora.ezzulddin@su.edu.krd</t>
  </si>
  <si>
    <t>11KyJRD-MaYh1NVcCItMEkXbDUCe_eD87</t>
  </si>
  <si>
    <t>https://drive.google.com/file/d/11KyJRD-MaYh1NVcCItMEkXbDUCe_eD87/view?usp=drivesdk</t>
  </si>
  <si>
    <t>Document successfully created; Document successfully merged; PDF created; Emails Sent: [To: noora.ezzulddin@su.edu.krd]; Manually run by qa.edu.soran@gmail.com; Timestamp: May 9 2021 3:58 PM</t>
  </si>
  <si>
    <t>1CCcJ54pORFdghZm9w3qlqGKHSOz1fHjy</t>
  </si>
  <si>
    <t>https://drive.google.com/file/d/1CCcJ54pORFdghZm9w3qlqGKHSOz1fHjy/view?usp=drivesdk</t>
  </si>
  <si>
    <t>Document successfully created; Document successfully merged; PDF created; Emails Sent: [To: haval.khthr@soran.edu.iq]; Manually run by qa.edu.soran@gmail.com; Timestamp: May 9 2021 3:59 PM</t>
  </si>
  <si>
    <t xml:space="preserve">School Of Physical Education </t>
  </si>
  <si>
    <t>1hBPSjvzFMMQp8K5VtLYW-taFMr9NKpBO</t>
  </si>
  <si>
    <t>https://drive.google.com/file/d/1hBPSjvzFMMQp8K5VtLYW-taFMr9NKpBO/view?usp=drivesdk</t>
  </si>
  <si>
    <t>Document successfully created; Document successfully merged; PDF created; Emails Sent: [To: ammar.hussien@soran.edu.iq]; Manually run by qa.edu.soran@gmail.com; Timestamp: May 9 2021 3:59 PM</t>
  </si>
  <si>
    <t>17PzqKU4psPJ-LCjVmEhdy3VYWQ2LEbCl</t>
  </si>
  <si>
    <t>https://drive.google.com/file/d/17PzqKU4psPJ-LCjVmEhdy3VYWQ2LEbCl/view?usp=drivesdk</t>
  </si>
  <si>
    <t>Document successfully created; Document successfully merged; PDF created; Emails Sent: [To: taha.ahmed@soran.edu.iq]; Manually run by qa.edu.soran@gmail.com; Timestamp: May 9 2021 3:59 PM</t>
  </si>
  <si>
    <t>1Z6P91MbMQo9KalRRYzTo6fAMqhg-InME</t>
  </si>
  <si>
    <t>https://drive.google.com/file/d/1Z6P91MbMQo9KalRRYzTo6fAMqhg-InME/view?usp=drivesdk</t>
  </si>
  <si>
    <t>Document successfully created; Document successfully merged; PDF created; Emails Sent: [To: samiaa.abdulwahid@soran.edu.iq]; Manually run by qa.edu.soran@gmail.com; Timestamp: May 9 2021 3:59 PM</t>
  </si>
  <si>
    <t xml:space="preserve">Hany Gaafar Abdallah Elsadek </t>
  </si>
  <si>
    <t xml:space="preserve">Sohag </t>
  </si>
  <si>
    <t>Faculty of Physical Education</t>
  </si>
  <si>
    <t>Training</t>
  </si>
  <si>
    <t>hany.gafar@phyedu.sohag.edu.eg</t>
  </si>
  <si>
    <t>1ZAahDRNDwNmLxqtGLcVJocnAdTZa-20d</t>
  </si>
  <si>
    <t>https://drive.google.com/file/d/1ZAahDRNDwNmLxqtGLcVJocnAdTZa-20d/view?usp=drivesdk</t>
  </si>
  <si>
    <t>Document successfully created; Document successfully merged; PDF created; Emails Sent: [To: hany.gafar@phyedu.sohag.edu.eg]; Manually run by qa.edu.soran@gmail.com; Timestamp: May 9 2021 3:59 PM</t>
  </si>
  <si>
    <t>1mYq3ZLF8wK6_ibWYOqWoay2IcopbsOXC</t>
  </si>
  <si>
    <t>https://drive.google.com/file/d/1mYq3ZLF8wK6_ibWYOqWoay2IcopbsOXC/view?usp=drivesdk</t>
  </si>
  <si>
    <t>Document successfully created; Document successfully merged; PDF created; Emails Sent: [To: amad.ahmed@soran.edu.iq]; Manually run by qa.edu.soran@gmail.com; Timestamp: May 9 2021 3:59 PM</t>
  </si>
  <si>
    <t xml:space="preserve">Prof dr  MAJEED khudaykhsh Asad </t>
  </si>
  <si>
    <t xml:space="preserve">جامعة السليمانية </t>
  </si>
  <si>
    <t xml:space="preserve">قسم التربية الرياضية الاساسية </t>
  </si>
  <si>
    <t>majeed.asad@univsul.edu.iq</t>
  </si>
  <si>
    <t xml:space="preserve">شكرا لجهودكم الكبيرة </t>
  </si>
  <si>
    <t>1eaAKTIeUJCkEPIMOj23dyielNeUR886f</t>
  </si>
  <si>
    <t>https://drive.google.com/file/d/1eaAKTIeUJCkEPIMOj23dyielNeUR886f/view?usp=drivesdk</t>
  </si>
  <si>
    <t>Document successfully created; Document successfully merged; PDF created; Emails Sent: [To: majeed.asad@univsul.edu.iq]; Manually run by qa.edu.soran@gmail.com; Timestamp: May 9 2021 4:00 PM</t>
  </si>
  <si>
    <t xml:space="preserve">Dr. omar ali karim </t>
  </si>
  <si>
    <t>physical Educatoin</t>
  </si>
  <si>
    <t>اتمنى لكم التوفيق والنجاح</t>
  </si>
  <si>
    <t>1DxKgf4KwcpPJaCW0bAebaI1iw4AbP4aO</t>
  </si>
  <si>
    <t>https://drive.google.com/file/d/1DxKgf4KwcpPJaCW0bAebaI1iw4AbP4aO/view?usp=drivesdk</t>
  </si>
  <si>
    <t>Document successfully created; Document successfully merged; PDF created; Emails Sent: [To: omar.karim@soran.edu.iq]; Manually run by qa.edu.soran@gmail.com; Timestamp: May 9 2021 4:00 PM</t>
  </si>
  <si>
    <t>Bebak mohammed alikhan</t>
  </si>
  <si>
    <t>1jotZdn1ZzYriP1Oj9t0n9dUxtNhUU5gs</t>
  </si>
  <si>
    <t>https://drive.google.com/file/d/1jotZdn1ZzYriP1Oj9t0n9dUxtNhUU5gs/view?usp=drivesdk</t>
  </si>
  <si>
    <t>Document successfully created; Document successfully merged; PDF created; Emails Sent: [To: bebak.alikhan@univsul.edu.iq]; Manually run by qa.edu.soran@gmail.com; Timestamp: May 9 2021 4:00 PM</t>
  </si>
  <si>
    <t>Mahdy othman abdulla</t>
  </si>
  <si>
    <t>Salaaddin unversity</t>
  </si>
  <si>
    <t>College of education/shaqlawa</t>
  </si>
  <si>
    <t>Department of arabic</t>
  </si>
  <si>
    <t>mahdy.abdulla@su.edu.krd</t>
  </si>
  <si>
    <t>1ZEkOMCCewcP_MNaS23NdxMxghK4M2n2w</t>
  </si>
  <si>
    <t>https://drive.google.com/file/d/1ZEkOMCCewcP_MNaS23NdxMxghK4M2n2w/view?usp=drivesdk</t>
  </si>
  <si>
    <t>Document successfully created; Document successfully merged; PDF created; Emails Sent: [To: mahdy.abdulla@su.edu.krd]; Manually run by qa.edu.soran@gmail.com; Timestamp: May 9 2021 4:00 PM</t>
  </si>
  <si>
    <t>Mayada Mohamed Alakhdar</t>
  </si>
  <si>
    <t xml:space="preserve">Helwan University </t>
  </si>
  <si>
    <t xml:space="preserve">Faculty of physical education for girls </t>
  </si>
  <si>
    <t>Exercise Sciences</t>
  </si>
  <si>
    <t>mayadaalakhdar@gmail.com</t>
  </si>
  <si>
    <t>1CP5odU16sU8gOIjH0XYiujesdg_VqzYr</t>
  </si>
  <si>
    <t>https://drive.google.com/file/d/1CP5odU16sU8gOIjH0XYiujesdg_VqzYr/view?usp=drivesdk</t>
  </si>
  <si>
    <t>Document successfully created; Document successfully merged; PDF created; Emails Sent: [To: mayadaalakhdar@gmail.com]; Manually run by qa.edu.soran@gmail.com; Timestamp: May 9 2021 4:00 PM</t>
  </si>
  <si>
    <t xml:space="preserve">Tariq Ahmad Mirza </t>
  </si>
  <si>
    <t xml:space="preserve">قسم التربية الرياضية الأساسيـــــــة </t>
  </si>
  <si>
    <t xml:space="preserve">باركة الله فيكم.. أحسنتم </t>
  </si>
  <si>
    <t>1YIB_XwjqHKnL7WUAv2_RIZ_MUHFckTcS</t>
  </si>
  <si>
    <t>https://drive.google.com/file/d/1YIB_XwjqHKnL7WUAv2_RIZ_MUHFckTcS/view?usp=drivesdk</t>
  </si>
  <si>
    <t>Document successfully created; Document successfully merged; PDF created; Emails Sent: [To: tarqahmad1960@gmail.com]; Manually run by qa.edu.soran@gmail.com; Timestamp: May 9 2021 4:00 PM</t>
  </si>
  <si>
    <t>Dr.haidar bawakhan</t>
  </si>
  <si>
    <t xml:space="preserve">جامعه كرميان </t>
  </si>
  <si>
    <t xml:space="preserve">كليه التربيه الاساسيه </t>
  </si>
  <si>
    <t xml:space="preserve">قسم التربيه الرياضيه </t>
  </si>
  <si>
    <t>1GPwJzCPghrNnLxDmIfQqMVqU5uzitDhk</t>
  </si>
  <si>
    <t>https://drive.google.com/file/d/1GPwJzCPghrNnLxDmIfQqMVqU5uzitDhk/view?usp=drivesdk</t>
  </si>
  <si>
    <t>Document successfully created; Document successfully merged; PDF created; Emails Sent: [To: haidar.bawakhan@garmian.edu.krd]; Manually run by qa.edu.soran@gmail.com; Timestamp: May 9 2021 4:00 PM</t>
  </si>
  <si>
    <t xml:space="preserve">HERSH YOUSIF  HAMADAMEEN </t>
  </si>
  <si>
    <t>hersh.hamadameen@soran.esu.iq</t>
  </si>
  <si>
    <t>1CQkP_qow2vx1kVIW9mchhV2QlhxXdO5M</t>
  </si>
  <si>
    <t>https://drive.google.com/file/d/1CQkP_qow2vx1kVIW9mchhV2QlhxXdO5M/view?usp=drivesdk</t>
  </si>
  <si>
    <t>Document successfully created; Document successfully merged; PDF created; Emails Sent: [To: hersh.hamadameen@soran.esu.iq]; Manually run by qa.edu.soran@gmail.com; Timestamp: May 9 2021 4:01 PM</t>
  </si>
  <si>
    <t>Ahmed Hashim hameed Al eqaby</t>
  </si>
  <si>
    <t>University of technology</t>
  </si>
  <si>
    <t>Architecuter engineering department</t>
  </si>
  <si>
    <t>Branch of architecuter desgin</t>
  </si>
  <si>
    <t>90047@uotechnology.edu.iq</t>
  </si>
  <si>
    <t>No thing</t>
  </si>
  <si>
    <t>1PWJ_wFh3ixhFyaWMC_CpO4vycLgwq0jX</t>
  </si>
  <si>
    <t>https://drive.google.com/file/d/1PWJ_wFh3ixhFyaWMC_CpO4vycLgwq0jX/view?usp=drivesdk</t>
  </si>
  <si>
    <t>Document successfully created; Document successfully merged; PDF created; Emails Sent: [To: 90047@uotechnology.edu.iq]; Manually run by qa.edu.soran@gmail.com; Timestamp: May 9 2021 4:01 PM</t>
  </si>
  <si>
    <t xml:space="preserve">Dr.Maher Abdulhamza Hardan Alalwani </t>
  </si>
  <si>
    <t xml:space="preserve">Sport training </t>
  </si>
  <si>
    <t xml:space="preserve">Training Sports Racket Games </t>
  </si>
  <si>
    <t xml:space="preserve">Thanks so much </t>
  </si>
  <si>
    <t>1UVPBjPCk2HK0LBlDu0cPJ0HVxAs2m9xx</t>
  </si>
  <si>
    <t>https://drive.google.com/file/d/1UVPBjPCk2HK0LBlDu0cPJ0HVxAs2m9xx/view?usp=drivesdk</t>
  </si>
  <si>
    <t>Document successfully created; Document successfully merged; PDF created; Emails Sent: [To: habobealiraqi67@gmail.com]; Manually run by qa.edu.soran@gmail.com; Timestamp: May 9 2021 4:01 PM</t>
  </si>
  <si>
    <t>Ahmed Naji Mahmood</t>
  </si>
  <si>
    <t>Esraa University Collage</t>
  </si>
  <si>
    <t xml:space="preserve">collage of Physical Education and Sports Science </t>
  </si>
  <si>
    <t>alnagi2004@yahoo.com</t>
  </si>
  <si>
    <t>1szwSatf1IUqddnviweutMLDfvYnnQWOJ</t>
  </si>
  <si>
    <t>https://drive.google.com/file/d/1szwSatf1IUqddnviweutMLDfvYnnQWOJ/view?usp=drivesdk</t>
  </si>
  <si>
    <t>Document successfully created; Document successfully merged; PDF created; Emails Sent: [To: alnagi2004@yahoo.com]; Manually run by qa.edu.soran@gmail.com; Timestamp: May 9 2021 4:01 PM</t>
  </si>
  <si>
    <t>nawzad hussein darwesh</t>
  </si>
  <si>
    <t>koya university</t>
  </si>
  <si>
    <t>nawzad.hussein@koyauniversity.org</t>
  </si>
  <si>
    <t>بالتوفيق</t>
  </si>
  <si>
    <t>1xsPgVtboVWuwyYp6-GruhgJehX_zNMXw</t>
  </si>
  <si>
    <t>https://drive.google.com/file/d/1xsPgVtboVWuwyYp6-GruhgJehX_zNMXw/view?usp=drivesdk</t>
  </si>
  <si>
    <t>Document successfully created; Document successfully merged; PDF created; Emails Sent: [To: nawzad.hussein@koyauniversity.org]; Manually run by qa.edu.soran@gmail.com; Timestamp: May 9 2021 4:01 PM</t>
  </si>
  <si>
    <t>1Iu7HSitq8_aU-J8iicQDhnsXFFMzJS7O</t>
  </si>
  <si>
    <t>https://drive.google.com/file/d/1Iu7HSitq8_aU-J8iicQDhnsXFFMzJS7O/view?usp=drivesdk</t>
  </si>
  <si>
    <t>Document successfully created; Document successfully merged; PDF created; Emails Sent: [To: taha.ahmed@soran.edu.iq]; Manually run by qa.edu.soran@gmail.com; Timestamp: May 9 2021 4:01 PM</t>
  </si>
  <si>
    <t>16oUaSIuBLoDkwRo4h_5NmxkO1IXRws2W</t>
  </si>
  <si>
    <t>https://drive.google.com/file/d/16oUaSIuBLoDkwRo4h_5NmxkO1IXRws2W/view?usp=drivesdk</t>
  </si>
  <si>
    <t>Document successfully created; Document successfully merged; PDF created; Emails Sent: [To: kaifi.aziz@soran.edu.iq]; Manually run by qa.edu.soran@gmail.com; Timestamp: May 9 2021 4:01 PM</t>
  </si>
  <si>
    <t>hasan ali ibrahim</t>
  </si>
  <si>
    <t>كؤليزى بةروةردةى شةقلاوة</t>
  </si>
  <si>
    <t>بةشى زماني كوردي</t>
  </si>
  <si>
    <t>1fcS8tdf80PY3wFnzRqp_b5igQqBQMVns</t>
  </si>
  <si>
    <t>https://drive.google.com/file/d/1fcS8tdf80PY3wFnzRqp_b5igQqBQMVns/view?usp=drivesdk</t>
  </si>
  <si>
    <t>Document successfully created; Document successfully merged; PDF created; Emails Sent: [To: hasan.ibrahim@su.edu.krd]; Manually run by qa.edu.soran@gmail.com; Timestamp: May 9 2021 4:02 PM</t>
  </si>
  <si>
    <t>Enas Salim Abdulahaad</t>
  </si>
  <si>
    <t xml:space="preserve">University of technology </t>
  </si>
  <si>
    <t xml:space="preserve">Architecture </t>
  </si>
  <si>
    <t>90032@uotechnology.edu.iq</t>
  </si>
  <si>
    <t>1Zb6Gg9WCs4yRV86JZyNd8tk5i4IT4cL0</t>
  </si>
  <si>
    <t>https://drive.google.com/file/d/1Zb6Gg9WCs4yRV86JZyNd8tk5i4IT4cL0/view?usp=drivesdk</t>
  </si>
  <si>
    <t>Document successfully created; Document successfully merged; PDF created; Emails Sent: [To: 90032@uotechnology.edu.iq]; Manually run by qa.edu.soran@gmail.com; Timestamp: May 9 2021 4:02 PM</t>
  </si>
  <si>
    <t>shorsh khoshaweabdulla</t>
  </si>
  <si>
    <t>shorsh.abdullah@pe.soran.edu.iq</t>
  </si>
  <si>
    <t>1DRV08Npi1JBYRCJOsEchBtoQzt-8s8dN</t>
  </si>
  <si>
    <t>https://drive.google.com/file/d/1DRV08Npi1JBYRCJOsEchBtoQzt-8s8dN/view?usp=drivesdk</t>
  </si>
  <si>
    <t>Document successfully created; Document successfully merged; PDF created; Emails Sent: [To: shorsh.abdullah@pe.soran.edu.iq]; Manually run by qa.edu.soran@gmail.com; Timestamp: May 9 2021 4:02 PM</t>
  </si>
  <si>
    <t xml:space="preserve">قسم الرياضة الاساسية </t>
  </si>
  <si>
    <t>أحسنتم باركه الله فيكم</t>
  </si>
  <si>
    <t>1oOCftjlu-HlDDulDQF27V9L30hsn-7HP</t>
  </si>
  <si>
    <t>https://drive.google.com/file/d/1oOCftjlu-HlDDulDQF27V9L30hsn-7HP/view?usp=drivesdk</t>
  </si>
  <si>
    <t>Document successfully created; Document successfully merged; PDF created; Emails Sent: [To: tarqahmad1960@gmail.com]; Manually run by qa.edu.soran@gmail.com; Timestamp: May 9 2021 4:02 PM</t>
  </si>
  <si>
    <t>1bdZgbwGkumOaG9TebVtpNtZGmE_C-47d</t>
  </si>
  <si>
    <t>https://drive.google.com/file/d/1bdZgbwGkumOaG9TebVtpNtZGmE_C-47d/view?usp=drivesdk</t>
  </si>
  <si>
    <t>Document successfully created; Document successfully merged; PDF created; Emails Sent: [To: shamal.ahmed@soran.edu.iq]; Manually run by qa.edu.soran@gmail.com; Timestamp: May 9 2021 4:02 PM</t>
  </si>
  <si>
    <t>Nadhim Jabbar jalal</t>
  </si>
  <si>
    <t>Physical Education Basic</t>
  </si>
  <si>
    <t>nadhim.jalal@univsul.edu.iq</t>
  </si>
  <si>
    <t>1AuS8F7L2Lhl7YhYAd40uvPZGiRKbCLUw</t>
  </si>
  <si>
    <t>https://drive.google.com/file/d/1AuS8F7L2Lhl7YhYAd40uvPZGiRKbCLUw/view?usp=drivesdk</t>
  </si>
  <si>
    <t>Document successfully created; Document successfully merged; PDF created; Emails Sent: [To: nadhim.jalal@univsul.edu.iq]; Manually run by qa.edu.soran@gmail.com; Timestamp: May 9 2021 4:02 PM</t>
  </si>
  <si>
    <t>1Zt2H-MWxvvKsJ4BA46zGxGZvsCmwukB3</t>
  </si>
  <si>
    <t>https://drive.google.com/file/d/1Zt2H-MWxvvKsJ4BA46zGxGZvsCmwukB3/view?usp=drivesdk</t>
  </si>
  <si>
    <t>Document successfully created; Document successfully merged; PDF created; Emails Sent: [To: naqi.jasm@soran.edu.iq]; Manually run by qa.edu.soran@gmail.com; Timestamp: May 9 2021 4:02 PM</t>
  </si>
  <si>
    <t xml:space="preserve">Eman najemaldeen </t>
  </si>
  <si>
    <t>Sulimanya</t>
  </si>
  <si>
    <t>Phisycal educition</t>
  </si>
  <si>
    <t>educition</t>
  </si>
  <si>
    <t>emannajem@yahoo.com</t>
  </si>
  <si>
    <t>1jJ4DMs4hNOIZ9l-7HUet0pOA7j8k3MKD</t>
  </si>
  <si>
    <t>https://drive.google.com/file/d/1jJ4DMs4hNOIZ9l-7HUet0pOA7j8k3MKD/view?usp=drivesdk</t>
  </si>
  <si>
    <t>Document successfully created; Document successfully merged; PDF created; Emails Sent: [To: emannajem@yahoo.com]; Manually run by qa.edu.soran@gmail.com; Timestamp: May 9 2021 4:03 PM</t>
  </si>
  <si>
    <t>Dunya najat rashid</t>
  </si>
  <si>
    <t>التربية البدنية و العلوم الرياضية</t>
  </si>
  <si>
    <t>التربية الأساسية</t>
  </si>
  <si>
    <t>dunya.najat@univsul.edu.iq</t>
  </si>
  <si>
    <t>15k60TssK-4gwtF2P4_jgeezx6m94PaEv</t>
  </si>
  <si>
    <t>https://drive.google.com/file/d/15k60TssK-4gwtF2P4_jgeezx6m94PaEv/view?usp=drivesdk</t>
  </si>
  <si>
    <t>Document successfully created; Document successfully merged; PDF created; Emails Sent: [To: dunya.najat@univsul.edu.iq]; Manually run by qa.edu.soran@gmail.com; Timestamp: May 9 2021 4:03 PM</t>
  </si>
  <si>
    <t>Jameel Ahmad Hussein</t>
  </si>
  <si>
    <t xml:space="preserve">كلیة التربیة البدنیة وعلوم الریاضة </t>
  </si>
  <si>
    <t>jameel.hussein@uod.ac</t>
  </si>
  <si>
    <t>1GbKhK3qJWl6j5HNWf2sXTNiMvXjUcUVw</t>
  </si>
  <si>
    <t>https://drive.google.com/file/d/1GbKhK3qJWl6j5HNWf2sXTNiMvXjUcUVw/view?usp=drivesdk</t>
  </si>
  <si>
    <t>Document successfully created; Document successfully merged; PDF created; Emails Sent: [To: jameel.hussein@uod.ac]; Manually run by qa.edu.soran@gmail.com; Timestamp: May 9 2021 4:03 PM</t>
  </si>
  <si>
    <t>Zainab Hussein ra’ouf</t>
  </si>
  <si>
    <t>College of engineering</t>
  </si>
  <si>
    <t>Department of architecture</t>
  </si>
  <si>
    <t>90020@uotechnology.edu.iq</t>
  </si>
  <si>
    <t>I hope you more advanced in this field.thank you for your big efforts .</t>
  </si>
  <si>
    <t>13JaHk4Hrhrun60FcvUB8Z8-0yZ9_TonM</t>
  </si>
  <si>
    <t>https://drive.google.com/file/d/13JaHk4Hrhrun60FcvUB8Z8-0yZ9_TonM/view?usp=drivesdk</t>
  </si>
  <si>
    <t>Document successfully created; Document successfully merged; PDF created; Emails Sent: [To: 90020@uotechnology.edu.iq]; Manually run by qa.edu.soran@gmail.com; Timestamp: May 9 2021 4:03 PM</t>
  </si>
  <si>
    <t>mudhafar ahmed khdhur</t>
  </si>
  <si>
    <t>1ggrQCX6QhXi807CXGQjNypdIKS9cS2Ft</t>
  </si>
  <si>
    <t>https://drive.google.com/file/d/1ggrQCX6QhXi807CXGQjNypdIKS9cS2Ft/view?usp=drivesdk</t>
  </si>
  <si>
    <t>Document successfully created; Document successfully merged; PDF created; Emails Sent: [To: mudhafar.khdhur@soran.edu.iq]; Manually run by qa.edu.soran@gmail.com; Timestamp: May 9 2021 4:03 PM</t>
  </si>
  <si>
    <t xml:space="preserve">Zana Hammad Ameen Muhammad </t>
  </si>
  <si>
    <t xml:space="preserve">Masters student </t>
  </si>
  <si>
    <t>zana.ameen@soran.edu.iq</t>
  </si>
  <si>
    <t>1oRQtoOd2ZJ6N3EmkF8PJS70D29DWSq4a</t>
  </si>
  <si>
    <t>https://drive.google.com/file/d/1oRQtoOd2ZJ6N3EmkF8PJS70D29DWSq4a/view?usp=drivesdk</t>
  </si>
  <si>
    <t>Document successfully created; Document successfully merged; PDF created; Emails Sent: [To: zana.ameen@soran.edu.iq]; Manually run by qa.edu.soran@gmail.com; Timestamp: May 9 2021 4:03 PM</t>
  </si>
  <si>
    <t>Ethar Abdulkareem Ghazal</t>
  </si>
  <si>
    <t>university of mosul</t>
  </si>
  <si>
    <t>physical education and sports sciences</t>
  </si>
  <si>
    <t>Individual Games department</t>
  </si>
  <si>
    <t>ethar@uomosul.edu.iq</t>
  </si>
  <si>
    <t>1h49jPzfZmfTxQ9yfQgu4tD9NHi2j8BLS</t>
  </si>
  <si>
    <t>https://drive.google.com/file/d/1h49jPzfZmfTxQ9yfQgu4tD9NHi2j8BLS/view?usp=drivesdk</t>
  </si>
  <si>
    <t>Document successfully created; Document successfully merged; PDF created; Emails Sent: [To: ethar@uomosul.edu.iq]; Manually run by qa.edu.soran@gmail.com; Timestamp: May 9 2021 4:03 PM</t>
  </si>
  <si>
    <t>Firas Farhan Sayyid</t>
  </si>
  <si>
    <t>Production engineering and metallurgy</t>
  </si>
  <si>
    <t>Engineering Metallurgy</t>
  </si>
  <si>
    <t>70060@uotechnology.edu.iq</t>
  </si>
  <si>
    <t>Good</t>
  </si>
  <si>
    <t>1JgUo8Vq1Hii55UVasLiM6GtimErbGPkS</t>
  </si>
  <si>
    <t>https://drive.google.com/file/d/1JgUo8Vq1Hii55UVasLiM6GtimErbGPkS/view?usp=drivesdk</t>
  </si>
  <si>
    <t>Document successfully created; Document successfully merged; PDF created; Emails Sent: [To: 70060@uotechnology.edu.iq]; Manually run by qa.edu.soran@gmail.com; Timestamp: May 9 2021 4:04 PM</t>
  </si>
  <si>
    <t>naree ibrahem khursheed</t>
  </si>
  <si>
    <t xml:space="preserve">pysical education </t>
  </si>
  <si>
    <t>nalisport574@gmail.com</t>
  </si>
  <si>
    <t>13HxvA1mjIZB0cOAD07QRLyPVXMXWKmxP</t>
  </si>
  <si>
    <t>https://drive.google.com/file/d/13HxvA1mjIZB0cOAD07QRLyPVXMXWKmxP/view?usp=drivesdk</t>
  </si>
  <si>
    <t>Document successfully created; Document successfully merged; PDF created; Emails Sent: [To: nalisport574@gmail.com]; Manually run by qa.edu.soran@gmail.com; Timestamp: May 9 2021 4:04 PM</t>
  </si>
  <si>
    <t xml:space="preserve">Master student </t>
  </si>
  <si>
    <t>1UkjmX6zueYyZHZDqvYVMUavPiVVxAeQl</t>
  </si>
  <si>
    <t>https://drive.google.com/file/d/1UkjmX6zueYyZHZDqvYVMUavPiVVxAeQl/view?usp=drivesdk</t>
  </si>
  <si>
    <t>Document successfully created; Document successfully merged; PDF created; Emails Sent: [To: zana.ameen@soran.edu.iq]; Manually run by qa.edu.soran@gmail.com; Timestamp: May 9 2021 4:04 PM</t>
  </si>
  <si>
    <t>Faculty of law</t>
  </si>
  <si>
    <t>14VJA5FLKzne7oFD8cNAXhyXeJVsy4OUZ</t>
  </si>
  <si>
    <t>https://drive.google.com/file/d/14VJA5FLKzne7oFD8cNAXhyXeJVsy4OUZ/view?usp=drivesdk</t>
  </si>
  <si>
    <t>Document successfully created; Document successfully merged; PDF created; Emails Sent: [To: Kovan.farho@pe.soran.edu.iq]; Manually run by qa.edu.soran@gmail.com; Timestamp: May 9 2021 4:04 PM</t>
  </si>
  <si>
    <t>malawan sherko jaff</t>
  </si>
  <si>
    <t>صلاح الدين - آربيل</t>
  </si>
  <si>
    <t>كلية التربية شقلاوة . قسم التربية الرياضية</t>
  </si>
  <si>
    <t>التربیة الرياضیة</t>
  </si>
  <si>
    <t>لاشيئ</t>
  </si>
  <si>
    <t>10oC63GBypJYda-g8HKg43THWY_mgtMX8</t>
  </si>
  <si>
    <t>https://drive.google.com/file/d/10oC63GBypJYda-g8HKg43THWY_mgtMX8/view?usp=drivesdk</t>
  </si>
  <si>
    <t>Document successfully created; Document successfully merged; PDF created; Emails Sent: [To: malawan.moohamad@su.edu.krd]; Manually run by qa.edu.soran@gmail.com; Timestamp: May 9 2021 4:04 PM</t>
  </si>
  <si>
    <t xml:space="preserve">Ziad mahfooth abdulkader </t>
  </si>
  <si>
    <t xml:space="preserve">University Of Duhok </t>
  </si>
  <si>
    <t xml:space="preserve">College Of physical education and sport sciences </t>
  </si>
  <si>
    <t xml:space="preserve">Sport sciences </t>
  </si>
  <si>
    <t>ziad.abdulkader@uod.ac</t>
  </si>
  <si>
    <t>My respect for all</t>
  </si>
  <si>
    <t>1Vo2j0u_TRQ_Zg4kVQqI1AdmRs5Jt8lJA</t>
  </si>
  <si>
    <t>https://drive.google.com/file/d/1Vo2j0u_TRQ_Zg4kVQqI1AdmRs5Jt8lJA/view?usp=drivesdk</t>
  </si>
  <si>
    <t>Document successfully created; Document successfully merged; PDF created; Emails Sent: [To: ziad.abdulkader@uod.ac]; Manually run by qa.edu.soran@gmail.com; Timestamp: May 9 2021 4:04 PM</t>
  </si>
  <si>
    <t>Hewa Jalal Salh</t>
  </si>
  <si>
    <t xml:space="preserve">Salhadin university </t>
  </si>
  <si>
    <t xml:space="preserve">College Physical education </t>
  </si>
  <si>
    <t xml:space="preserve">No thank you </t>
  </si>
  <si>
    <t>1RcLT-fNSzhgszCGVj22VjWC7HgPoHE4M</t>
  </si>
  <si>
    <t>https://drive.google.com/file/d/1RcLT-fNSzhgszCGVj22VjWC7HgPoHE4M/view?usp=drivesdk</t>
  </si>
  <si>
    <t>Document successfully created; Document successfully merged; PDF created; Emails Sent: [To: hewa.master70@gmail.com]; Manually run by qa.edu.soran@gmail.com; Timestamp: May 9 2021 4:04 PM</t>
  </si>
  <si>
    <t xml:space="preserve">Ali Mezher Resen </t>
  </si>
  <si>
    <t xml:space="preserve">Production Engineering and Metallurgy </t>
  </si>
  <si>
    <t xml:space="preserve">Metallurgy Engineering </t>
  </si>
  <si>
    <t>70037@uotechnology.edu.iq</t>
  </si>
  <si>
    <t>1pFgpmfyxjQ5OXMYhMOiq4Sy0VTKLOEoW</t>
  </si>
  <si>
    <t>https://drive.google.com/file/d/1pFgpmfyxjQ5OXMYhMOiq4Sy0VTKLOEoW/view?usp=drivesdk</t>
  </si>
  <si>
    <t>Document successfully created; Document successfully merged; PDF created; Emails Sent: [To: 70037@uotechnology.edu.iq]; Manually run by qa.edu.soran@gmail.com; Timestamp: May 9 2021 4:05 PM</t>
  </si>
  <si>
    <t xml:space="preserve">Ali Mundher Mustafa </t>
  </si>
  <si>
    <t xml:space="preserve">University </t>
  </si>
  <si>
    <t xml:space="preserve">Production enginerring and metallurgy </t>
  </si>
  <si>
    <t>70032@uotechnology.edu.iq</t>
  </si>
  <si>
    <t>1Lo5ERTuvcgTbqOCiPJQS9c7F6q5UNKEe</t>
  </si>
  <si>
    <t>https://drive.google.com/file/d/1Lo5ERTuvcgTbqOCiPJQS9c7F6q5UNKEe/view?usp=drivesdk</t>
  </si>
  <si>
    <t>Document successfully created; Document successfully merged; PDF created; Emails Sent: [To: 70032@uotechnology.edu.iq]; Manually run by qa.edu.soran@gmail.com; Timestamp: May 9 2021 4:05 PM</t>
  </si>
  <si>
    <t>Adnan ibraheem mohammed</t>
  </si>
  <si>
    <t>Technology</t>
  </si>
  <si>
    <t>Production and metallurgy</t>
  </si>
  <si>
    <t>drengadnan.prod@gmail.com</t>
  </si>
  <si>
    <t>18bndYS2DqGelTrLsxcLWYGiJ81w8Evpe</t>
  </si>
  <si>
    <t>https://drive.google.com/file/d/18bndYS2DqGelTrLsxcLWYGiJ81w8Evpe/view?usp=drivesdk</t>
  </si>
  <si>
    <t>Document successfully created; Document successfully merged; PDF created; Emails Sent: [To: drengadnan.prod@gmail.com]; Manually run by qa.edu.soran@gmail.com; Timestamp: May 9 2021 4:05 PM</t>
  </si>
  <si>
    <t>Prof.dr.raed faeq abdulljaber</t>
  </si>
  <si>
    <t xml:space="preserve">السليمانية </t>
  </si>
  <si>
    <t>raad.abdulljabar@univsul.edu.iq</t>
  </si>
  <si>
    <t>1EjCoW6dyJk-feZJLZBPb8FhkL1DfhCPa</t>
  </si>
  <si>
    <t>https://drive.google.com/file/d/1EjCoW6dyJk-feZJLZBPb8FhkL1DfhCPa/view?usp=drivesdk</t>
  </si>
  <si>
    <t>Document successfully created; Document successfully merged; PDF created; Emails Sent: [To: raad.abdulljabar@univsul.edu.iq]; Manually run by qa.edu.soran@gmail.com; Timestamp: May 9 2021 4:05 PM</t>
  </si>
  <si>
    <t xml:space="preserve">College of Physical Education and Sports </t>
  </si>
  <si>
    <t>1zPRER0-lWZcs9CAQ203pvo9DE3oNC6xM</t>
  </si>
  <si>
    <t>https://drive.google.com/file/d/1zPRER0-lWZcs9CAQ203pvo9DE3oNC6xM/view?usp=drivesdk</t>
  </si>
  <si>
    <t>Document successfully created; Document successfully merged; PDF created; Emails Sent: [To: habobealiraqi67@gmail.com]; Manually run by qa.edu.soran@gmail.com; Timestamp: May 9 2021 4:05 PM</t>
  </si>
  <si>
    <t>building a better future through education</t>
  </si>
  <si>
    <t xml:space="preserve">Paywand Mohammed Hamad </t>
  </si>
  <si>
    <t>paywand.hamad@soran.edu.iq</t>
  </si>
  <si>
    <t>Symposium</t>
  </si>
  <si>
    <t>1eNkWB3mntRxXkJ6zAbDcOICug8_cvfjl</t>
  </si>
  <si>
    <t>https://drive.google.com/file/d/1eNkWB3mntRxXkJ6zAbDcOICug8_cvfjl/view?usp=drivesdk</t>
  </si>
  <si>
    <t>Document successfully created; Document successfully merged; PDF created; Emails Sent: [To: paywand.hamad@soran.edu.iq]; Manually run by hersh.hamadameen@soran.edu.iq; Timestamp: May 10 2021 6:25 PM</t>
  </si>
  <si>
    <t>1PAfkF-2zzZD7G1VJIAKyZRVnd1YMvlAL</t>
  </si>
  <si>
    <t>https://drive.google.com/file/d/1PAfkF-2zzZD7G1VJIAKyZRVnd1YMvlAL/view?usp=drivesdk</t>
  </si>
  <si>
    <t>Document successfully created; Document successfully merged; PDF created; Emails Sent: [To: Talib.omer@soran.edu.iq]; Manually run by hersh.hamadameen@soran.edu.iq; Timestamp: May 10 2021 6:26 PM</t>
  </si>
  <si>
    <t>12KkUtZRhLjaLxCZUNffU1Un4Ne0epQg-</t>
  </si>
  <si>
    <t>https://drive.google.com/file/d/12KkUtZRhLjaLxCZUNffU1Un4Ne0epQg-/view?usp=drivesdk</t>
  </si>
  <si>
    <t>Document successfully created; Document successfully merged; PDF created; Emails Sent: [To: kaifi.aziz@soran.edu.iq]; Manually run by hersh.hamadameen@soran.edu.iq; Timestamp: May 10 2021 6:26 PM</t>
  </si>
  <si>
    <t>1qmneLZRUCVrX6fgvPFa9fE6NrcPFE-Wi</t>
  </si>
  <si>
    <t>https://drive.google.com/file/d/1qmneLZRUCVrX6fgvPFa9fE6NrcPFE-Wi/view?usp=drivesdk</t>
  </si>
  <si>
    <t>Document successfully created; Document successfully merged; PDF created; Emails Sent: [To: nasih.hamadamin@soran.edu.iq]; Manually run by hersh.hamadameen@soran.edu.iq; Timestamp: May 10 2021 6:26 PM</t>
  </si>
  <si>
    <t>Dilshad Sabri Ali</t>
  </si>
  <si>
    <t>dilshad.ali@soran.edu.iq</t>
  </si>
  <si>
    <t>1YtQxpfNCHXV9Jdcz6QbwINmTSTZb2Eec</t>
  </si>
  <si>
    <t>https://drive.google.com/file/d/1YtQxpfNCHXV9Jdcz6QbwINmTSTZb2Eec/view?usp=drivesdk</t>
  </si>
  <si>
    <t>Document successfully created; Document successfully merged; PDF created; Emails Sent: [To: dilshad.ali@soran.edu.iq]; Manually run by hersh.hamadameen@soran.edu.iq; Timestamp: May 10 2021 6:26 PM</t>
  </si>
  <si>
    <t>Lava Noori Ali</t>
  </si>
  <si>
    <t xml:space="preserve">Tishk International University </t>
  </si>
  <si>
    <t xml:space="preserve">English language teaching </t>
  </si>
  <si>
    <t>noorilava@gmail.com</t>
  </si>
  <si>
    <t>1KuSiXa7dRWNryffF8esZdkYJA8ezUrHj</t>
  </si>
  <si>
    <t>https://drive.google.com/file/d/1KuSiXa7dRWNryffF8esZdkYJA8ezUrHj/view?usp=drivesdk</t>
  </si>
  <si>
    <t>Document successfully created; Document successfully merged; PDF created; Emails Sent: [To: noorilava@gmail.com]; Manually run by hersh.hamadameen@soran.edu.iq; Timestamp: May 10 2021 6:26 PM</t>
  </si>
  <si>
    <t>none</t>
  </si>
  <si>
    <t>1TxDCX1JwfPo3491j0higs73KrlFXGSzH</t>
  </si>
  <si>
    <t>https://drive.google.com/file/d/1TxDCX1JwfPo3491j0higs73KrlFXGSzH/view?usp=drivesdk</t>
  </si>
  <si>
    <t>Document successfully created; Document successfully merged; PDF created; Emails Sent: [To: srwa.mustafa@soran.edu.iq]; Manually run by hersh.hamadameen@soran.edu.iq; Timestamp: May 10 2021 6:26 PM</t>
  </si>
  <si>
    <t>1xrBWnMdOF_yPF7Rmd7ZQClr3wyXF5Z_3</t>
  </si>
  <si>
    <t>https://drive.google.com/file/d/1xrBWnMdOF_yPF7Rmd7ZQClr3wyXF5Z_3/view?usp=drivesdk</t>
  </si>
  <si>
    <t>Document successfully created; Document successfully merged; PDF created; Emails Sent: [To: amjad.jumaa@soran.edu.iq]; Manually run by hersh.hamadameen@soran.edu.iq; Timestamp: May 10 2021 6:26 PM</t>
  </si>
  <si>
    <t xml:space="preserve">Mydia Rafiq Majeed </t>
  </si>
  <si>
    <t xml:space="preserve">University of Garmian </t>
  </si>
  <si>
    <t xml:space="preserve">College of Education </t>
  </si>
  <si>
    <t>media.rafiq@garmian.edu.krd</t>
  </si>
  <si>
    <t>1uylYbI76juy9D8NZeAMjQq4jzZm3XktV</t>
  </si>
  <si>
    <t>https://drive.google.com/file/d/1uylYbI76juy9D8NZeAMjQq4jzZm3XktV/view?usp=drivesdk</t>
  </si>
  <si>
    <t>Document successfully created; Document successfully merged; PDF created; Emails Sent: [To: media.rafiq@garmian.edu.krd]; Manually run by hersh.hamadameen@soran.edu.iq; Timestamp: May 10 2021 6:26 PM</t>
  </si>
  <si>
    <t>SALAHDDIN BAQI HUSSEIN</t>
  </si>
  <si>
    <t>salahadin.husain@soran.edu.iq</t>
  </si>
  <si>
    <t>1lafME5cJYcXW4c8OlP6JmRQK6kWuPjIe</t>
  </si>
  <si>
    <t>https://drive.google.com/file/d/1lafME5cJYcXW4c8OlP6JmRQK6kWuPjIe/view?usp=drivesdk</t>
  </si>
  <si>
    <t>Document successfully created; Document successfully merged; PDF created; Emails Sent: [To: salahadin.husain@soran.edu.iq]; Manually run by hersh.hamadameen@soran.edu.iq; Timestamp: May 10 2021 6:27 PM</t>
  </si>
  <si>
    <t>1a80OhAc8z1Ywz6h0oCHofmi3vOckZuUT</t>
  </si>
  <si>
    <t>https://drive.google.com/file/d/1a80OhAc8z1Ywz6h0oCHofmi3vOckZuUT/view?usp=drivesdk</t>
  </si>
  <si>
    <t>Document successfully created; Document successfully merged; PDF created; Emails Sent: [To: mahmoud.hassan@soran.edu.iq]; Manually run by hersh.hamadameen@soran.edu.iq; Timestamp: May 10 2021 6:27 PM</t>
  </si>
  <si>
    <t>Karwan Kakabra Kakamad</t>
  </si>
  <si>
    <t>karwan.kakamad@soran.edu.iq</t>
  </si>
  <si>
    <t>1L1NSYPwBGMggdBk9nuzOEHvDjGIo16bk</t>
  </si>
  <si>
    <t>https://drive.google.com/file/d/1L1NSYPwBGMggdBk9nuzOEHvDjGIo16bk/view?usp=drivesdk</t>
  </si>
  <si>
    <t>Document successfully created; Document successfully merged; PDF created; Emails Sent: [To: karwan.kakamad@soran.edu.iq]; Manually run by hersh.hamadameen@soran.edu.iq; Timestamp: May 10 2021 6:27 PM</t>
  </si>
  <si>
    <t>1c0ryY-bk_Ly1_kUyyHC9nShEPWyo-5zb</t>
  </si>
  <si>
    <t>https://drive.google.com/file/d/1c0ryY-bk_Ly1_kUyyHC9nShEPWyo-5zb/view?usp=drivesdk</t>
  </si>
  <si>
    <t>Document successfully created; Document successfully merged; PDF created; Emails Sent: [To: Nihad.qader@soran.edu.iq]; Manually run by hersh.hamadameen@soran.edu.iq; Timestamp: May 10 2021 6:27 PM</t>
  </si>
  <si>
    <t>Saied Qadir Faqe Ibrahim</t>
  </si>
  <si>
    <t>saied.faqeibrahim@soran.edu.iq</t>
  </si>
  <si>
    <t>1ms34GsrZiEvx5xYxFvmxYBqsW0fVCfeX</t>
  </si>
  <si>
    <t>https://drive.google.com/file/d/1ms34GsrZiEvx5xYxFvmxYBqsW0fVCfeX/view?usp=drivesdk</t>
  </si>
  <si>
    <t>Document successfully created; Document successfully merged; PDF created; Emails Sent: [To: saied.faqeibrahim@soran.edu.iq]; Manually run by hersh.hamadameen@soran.edu.iq; Timestamp: May 10 2021 6:27 PM</t>
  </si>
  <si>
    <t>Dr.Ahmed Rafiq Karim</t>
  </si>
  <si>
    <t>Education Humanities</t>
  </si>
  <si>
    <t>ahmed.karim@univsul.edu.iq</t>
  </si>
  <si>
    <t>1CM8ctTthqMUovC7Qn5x2DydCCn15bKtl</t>
  </si>
  <si>
    <t>https://drive.google.com/file/d/1CM8ctTthqMUovC7Qn5x2DydCCn15bKtl/view?usp=drivesdk</t>
  </si>
  <si>
    <t>Document successfully created; Document successfully merged; PDF created; Emails Sent: [To: ahmed.karim@univsul.edu.iq]; Manually run by hersh.hamadameen@soran.edu.iq; Timestamp: May 10 2021 6:27 PM</t>
  </si>
  <si>
    <t>1Utmm7Lz0mmIOA7J7S2oIVNhexeaurjgl</t>
  </si>
  <si>
    <t>https://drive.google.com/file/d/1Utmm7Lz0mmIOA7J7S2oIVNhexeaurjgl/view?usp=drivesdk</t>
  </si>
  <si>
    <t>Document successfully created; Document successfully merged; PDF created; Emails Sent: [To: amad.ahmed@soran.edu.iq]; Manually run by hersh.hamadameen@soran.edu.iq; Timestamp: May 10 2021 6:27 PM</t>
  </si>
  <si>
    <t>Hewa Abdulaziz Abdulrahman</t>
  </si>
  <si>
    <t xml:space="preserve"> General Science Department</t>
  </si>
  <si>
    <t>hewa.balisane@soran.edu.iq</t>
  </si>
  <si>
    <t>1JpUW86i9b-VfrbNYr9Ps171-lDpj2gLH</t>
  </si>
  <si>
    <t>https://drive.google.com/file/d/1JpUW86i9b-VfrbNYr9Ps171-lDpj2gLH/view?usp=drivesdk</t>
  </si>
  <si>
    <t>Document successfully created; Document successfully merged; PDF created; Emails Sent: [To: hewa.balisane@soran.edu.iq]; Manually run by hersh.hamadameen@soran.edu.iq; Timestamp: May 10 2021 6:28 PM</t>
  </si>
  <si>
    <t>1R5wUDkZjNvHPgmwq1ZxrZCQfz5V3q175</t>
  </si>
  <si>
    <t>https://drive.google.com/file/d/1R5wUDkZjNvHPgmwq1ZxrZCQfz5V3q175/view?usp=drivesdk</t>
  </si>
  <si>
    <t>Document successfully created; Document successfully merged; PDF created; Emails Sent: [To: mokhles.ibrahim@soran.edu.iq]; Manually run by hersh.hamadameen@soran.edu.iq; Timestamp: May 10 2021 6:28 PM</t>
  </si>
  <si>
    <t>1JUW6EWZxChX0X5uELddQAG-XLoXCsk9l</t>
  </si>
  <si>
    <t>https://drive.google.com/file/d/1JUW6EWZxChX0X5uELddQAG-XLoXCsk9l/view?usp=drivesdk</t>
  </si>
  <si>
    <t>Document successfully created; Document successfully merged; PDF created; Emails Sent: [To: naznaz.mal@soran.edu.iq]; Manually run by hersh.hamadameen@soran.edu.iq; Timestamp: May 10 2021 6:28 PM</t>
  </si>
  <si>
    <t>Dr. Abdurrahman Ahmad Wahab</t>
  </si>
  <si>
    <t>hersh.yousif@gmail.com</t>
  </si>
  <si>
    <t>1WytrmulkjaZXmvQ1GkSRzq6XuBR5xQph</t>
  </si>
  <si>
    <t>https://drive.google.com/file/d/1WytrmulkjaZXmvQ1GkSRzq6XuBR5xQph/view?usp=drivesdk</t>
  </si>
  <si>
    <t>Document successfully created; Document successfully merged; PDF created; Emails Sent: [To: hersh.yousif@gmail.com]; Manually run by hersh.hamadameen@soran.edu.iq; Timestamp: Aug 22 2021 8:15 AM</t>
  </si>
  <si>
    <t>1TeGj2vvVHhy7nye6-f1BstsZ0buBLXUQ</t>
  </si>
  <si>
    <t>https://drive.google.com/file/d/1TeGj2vvVHhy7nye6-f1BstsZ0buBLXUQ/view?usp=drivesdk</t>
  </si>
  <si>
    <t>Document successfully created; Document successfully merged; PDF created; Emails Sent: [To: sirwan.ahmed@soran.edu.iq]; Manually run by hersh.hamadameen@soran.edu.iq; Timestamp: May 10 2021 6:28 PM</t>
  </si>
  <si>
    <t>1Pn_0OdGSVvdWBLRVxUOKdtBZ39iscYHU</t>
  </si>
  <si>
    <t>https://drive.google.com/file/d/1Pn_0OdGSVvdWBLRVxUOKdtBZ39iscYHU/view?usp=drivesdk</t>
  </si>
  <si>
    <t>Document successfully created; Document successfully merged; PDF created; Emails Sent: [To: abdulmalek.hamadamin@soran.edu.iq]; Manually run by hersh.hamadameen@soran.edu.iq; Timestamp: May 10 2021 6:28 PM</t>
  </si>
  <si>
    <t>سه‌ركه‌وتوو بن</t>
  </si>
  <si>
    <t>1KN3JP9EeyzaHnceE6unBiMDrDSaIbXJ3</t>
  </si>
  <si>
    <t>https://drive.google.com/file/d/1KN3JP9EeyzaHnceE6unBiMDrDSaIbXJ3/view?usp=drivesdk</t>
  </si>
  <si>
    <t>Document successfully created; Document successfully merged; PDF created; Emails Sent: [To: parwenhalaf@gmail.com]; Manually run by hersh.hamadameen@soran.edu.iq; Timestamp: May 10 2021 6:28 PM</t>
  </si>
  <si>
    <t xml:space="preserve">Fatimah Saadi Ali </t>
  </si>
  <si>
    <t>Education Faculty</t>
  </si>
  <si>
    <t>English Language Teaching Department</t>
  </si>
  <si>
    <t>fatima.saadi@tiu.edu.iq</t>
  </si>
  <si>
    <t xml:space="preserve">it is good . hope keep on </t>
  </si>
  <si>
    <t>10_KBnkP9-CCHBQYnJ57Hfm3YT06cG3uc</t>
  </si>
  <si>
    <t>https://drive.google.com/file/d/10_KBnkP9-CCHBQYnJ57Hfm3YT06cG3uc/view?usp=drivesdk</t>
  </si>
  <si>
    <t>Document successfully created; Document successfully merged; PDF created; Emails Sent: [To: fatima.saadi@tiu.edu.iq]; Manually run by hersh.hamadameen@soran.edu.iq; Timestamp: May 10 2021 6:28 PM</t>
  </si>
  <si>
    <t>1HuZK-VuBEdGt6OlmoDD1olOt0AcyWBc0</t>
  </si>
  <si>
    <t>https://drive.google.com/file/d/1HuZK-VuBEdGt6OlmoDD1olOt0AcyWBc0/view?usp=drivesdk</t>
  </si>
  <si>
    <t>Document successfully created; Document successfully merged; PDF created; Emails Sent: [To: kovan.mustafa@soran.edu.iq]; Manually run by hersh.hamadameen@soran.edu.iq; Timestamp: May 10 2021 6:28 PM</t>
  </si>
  <si>
    <t>19f6dND91yOlr80XNNysGKclQTFmE1ASM</t>
  </si>
  <si>
    <t>https://drive.google.com/file/d/19f6dND91yOlr80XNNysGKclQTFmE1ASM/view?usp=drivesdk</t>
  </si>
  <si>
    <t>Document successfully created; Document successfully merged; PDF created; Emails Sent: [To: star.hasan@soran.edu.iq]; Manually run by hersh.hamadameen@soran.edu.iq; Timestamp: May 10 2021 6:29 PM</t>
  </si>
  <si>
    <t>Soran    University</t>
  </si>
  <si>
    <t xml:space="preserve">Faculty   Of   Education </t>
  </si>
  <si>
    <t xml:space="preserve">School  Of Sport  </t>
  </si>
  <si>
    <t>No  Comment</t>
  </si>
  <si>
    <t>1LajL-To1myyV-lOewHD0Y691VJdZ4GWc</t>
  </si>
  <si>
    <t>https://drive.google.com/file/d/1LajL-To1myyV-lOewHD0Y691VJdZ4GWc/view?usp=drivesdk</t>
  </si>
  <si>
    <t>Document successfully created; Document successfully merged; PDF created; Emails Sent: [To: mumtaz.ameen@soran.edu.iq]; Manually run by hersh.hamadameen@soran.edu.iq; Timestamp: May 10 2021 6:29 PM</t>
  </si>
  <si>
    <t>Parishan Haji Ahmad</t>
  </si>
  <si>
    <t>parishan.ahmad@ena.soran.edu.iq</t>
  </si>
  <si>
    <t xml:space="preserve">No comment </t>
  </si>
  <si>
    <t>1h1Qqhw-KSSsuRn_sPqb4DUg5oejL79_2</t>
  </si>
  <si>
    <t>https://drive.google.com/file/d/1h1Qqhw-KSSsuRn_sPqb4DUg5oejL79_2/view?usp=drivesdk</t>
  </si>
  <si>
    <t>Document successfully created; Document successfully merged; PDF created; Emails Sent: [To: parishan.ahmad@ena.soran.edu.iq]; Manually run by hersh.hamadameen@soran.edu.iq; Timestamp: May 10 2021 6:29 PM</t>
  </si>
  <si>
    <t>شاد حمید محمد</t>
  </si>
  <si>
    <t>سلیمانی</t>
  </si>
  <si>
    <t>کۆلیجی پەروەردەی زانستە مرۆڤایەتییەکان</t>
  </si>
  <si>
    <t>جوگرافیا</t>
  </si>
  <si>
    <t>shad.rasul@univsul.edu.iq</t>
  </si>
  <si>
    <t>1RiXN-HutQXAyhbwcKA2NpiB9EyECKiMO</t>
  </si>
  <si>
    <t>https://drive.google.com/file/d/1RiXN-HutQXAyhbwcKA2NpiB9EyECKiMO/view?usp=drivesdk</t>
  </si>
  <si>
    <t>Document successfully created; Document successfully merged; PDF created; Emails Sent: [To: shad.rasul@univsul.edu.iq]; Manually run by hersh.hamadameen@soran.edu.iq; Timestamp: May 10 2021 6:29 PM</t>
  </si>
  <si>
    <t>1BETI81aF-F_In-ohd7NVkxpFQsa_q5iP</t>
  </si>
  <si>
    <t>https://drive.google.com/file/d/1BETI81aF-F_In-ohd7NVkxpFQsa_q5iP/view?usp=drivesdk</t>
  </si>
  <si>
    <t>Document successfully created; Document successfully merged; PDF created; Emails Sent: [To: ammar.hussien@soran.edu.iq]; Manually run by hersh.hamadameen@soran.edu.iq; Timestamp: May 10 2021 6:29 PM</t>
  </si>
  <si>
    <t xml:space="preserve">Thanks, no comment </t>
  </si>
  <si>
    <t>1CA58NgBeTvQB-cDZ3Bg8oDFsURVwECI_</t>
  </si>
  <si>
    <t>https://drive.google.com/file/d/1CA58NgBeTvQB-cDZ3Bg8oDFsURVwECI_/view?usp=drivesdk</t>
  </si>
  <si>
    <t>Document successfully created; Document successfully merged; PDF created; Emails Sent: [To: medya.bawaxan@garmian.edu.krd]; Manually run by hersh.hamadameen@soran.edu.iq; Timestamp: May 10 2021 6:29 PM</t>
  </si>
  <si>
    <t>1LBd32DrBCkl-f1bnqHJZZhWxR_BOjL0i</t>
  </si>
  <si>
    <t>https://drive.google.com/file/d/1LBd32DrBCkl-f1bnqHJZZhWxR_BOjL0i/view?usp=drivesdk</t>
  </si>
  <si>
    <t>Document successfully created; Document successfully merged; PDF created; Emails Sent: [To: hersh.hamadameen@soran.edu.iq]; Manually run by hersh.hamadameen@soran.edu.iq; Timestamp: May 10 2021 6:30 PM</t>
  </si>
  <si>
    <t>1KhNkJ8AweWFXeyMDIbE4oiXtpnmylNDB</t>
  </si>
  <si>
    <t>https://drive.google.com/file/d/1KhNkJ8AweWFXeyMDIbE4oiXtpnmylNDB/view?usp=drivesdk</t>
  </si>
  <si>
    <t>Document successfully created; Document successfully merged; PDF created; Emails Sent: [To: basan.yaba@soran.edu.iq]; Manually run by hersh.hamadameen@soran.edu.iq; Timestamp: May 10 2021 6:30 PM</t>
  </si>
  <si>
    <t>1DsQRaYEl_ZPr2pCk2ERqAlnr4uMDOmH5</t>
  </si>
  <si>
    <t>https://drive.google.com/file/d/1DsQRaYEl_ZPr2pCk2ERqAlnr4uMDOmH5/view?usp=drivesdk</t>
  </si>
  <si>
    <t>Document successfully created; Document successfully merged; PDF created; Emails Sent: [To: abdulhakim.hamadamin@epu.edu.iq]; Manually run by hersh.hamadameen@soran.edu.iq; Timestamp: May 10 2021 6:30 PM</t>
  </si>
  <si>
    <t>1-k1zSWaHcgpjxjeHL_GvN03TxmCeFoWy</t>
  </si>
  <si>
    <t>https://drive.google.com/file/d/1-k1zSWaHcgpjxjeHL_GvN03TxmCeFoWy/view?usp=drivesdk</t>
  </si>
  <si>
    <t>Document successfully created; Document successfully merged; PDF created; Emails Sent: [To: sarbaz.omer@soran.adu.iq]; Manually run by hersh.hamadameen@soran.edu.iq; Timestamp: May 10 2021 6:30 PM</t>
  </si>
  <si>
    <t>Dr. Ari Kakil Mohmed</t>
  </si>
  <si>
    <t>Fine Arts</t>
  </si>
  <si>
    <t>Plastic Art</t>
  </si>
  <si>
    <t>ari.mohmedtaher@su.edu.krd</t>
  </si>
  <si>
    <t>1qRBULOCHfNGW1fn8ko_PAyRabO1vw8rT</t>
  </si>
  <si>
    <t>https://drive.google.com/file/d/1qRBULOCHfNGW1fn8ko_PAyRabO1vw8rT/view?usp=drivesdk</t>
  </si>
  <si>
    <t>Document successfully created; Document successfully merged; PDF created; Emails Sent: [To: ari.mohmedtaher@su.edu.krd]; Manually run by hersh.hamadameen@soran.edu.iq; Timestamp: May 10 2021 6:30 PM</t>
  </si>
  <si>
    <t>zainab mohamed sedeeq barzani</t>
  </si>
  <si>
    <t>salahaddin universty</t>
  </si>
  <si>
    <t>college of arts</t>
  </si>
  <si>
    <t>zainab.barzani@su.edu.krd</t>
  </si>
  <si>
    <t>1-SQNsyA4xc2PnEvGykqgSSymE_IYofHD</t>
  </si>
  <si>
    <t>https://drive.google.com/file/d/1-SQNsyA4xc2PnEvGykqgSSymE_IYofHD/view?usp=drivesdk</t>
  </si>
  <si>
    <t>Document successfully created; Document successfully merged; PDF created; Emails Sent: [To: zainab.barzani@su.edu.krd]; Manually run by hersh.hamadameen@soran.edu.iq; Timestamp: May 10 2021 6:30 PM</t>
  </si>
  <si>
    <t>1DXGcNYmL0Idul0gnhwko-dEe5369sCkS</t>
  </si>
  <si>
    <t>https://drive.google.com/file/d/1DXGcNYmL0Idul0gnhwko-dEe5369sCkS/view?usp=drivesdk</t>
  </si>
  <si>
    <t>Document successfully created; Document successfully merged; PDF created; Emails Sent: [To: saadaldeen.nuri@soran.edu.iq]; Manually run by hersh.hamadameen@soran.edu.iq; Timestamp: May 10 2021 6:30 PM</t>
  </si>
  <si>
    <t xml:space="preserve">Soma Hassan Hussain </t>
  </si>
  <si>
    <t>Diploma</t>
  </si>
  <si>
    <t xml:space="preserve">teacher </t>
  </si>
  <si>
    <t xml:space="preserve">tish international university </t>
  </si>
  <si>
    <t xml:space="preserve">elt </t>
  </si>
  <si>
    <t>somahassan228@gmail.com</t>
  </si>
  <si>
    <t>1gPi_X8tgiNUmAX3WRgwJp44UdrTG0EY8</t>
  </si>
  <si>
    <t>https://drive.google.com/file/d/1gPi_X8tgiNUmAX3WRgwJp44UdrTG0EY8/view?usp=drivesdk</t>
  </si>
  <si>
    <t>Document successfully created; Document successfully merged; PDF created; Emails Sent: [To: somahassan228@gmail.com]; Manually run by hersh.hamadameen@soran.edu.iq; Timestamp: May 10 2021 6:31 PM</t>
  </si>
  <si>
    <t>Snoor ismael mahmood</t>
  </si>
  <si>
    <t>College of education</t>
  </si>
  <si>
    <t>snoor.ismael@garmian.edu.krd</t>
  </si>
  <si>
    <t>11dV-AGAUHupXzl944XNc3hjaeJED3y7e</t>
  </si>
  <si>
    <t>https://drive.google.com/file/d/11dV-AGAUHupXzl944XNc3hjaeJED3y7e/view?usp=drivesdk</t>
  </si>
  <si>
    <t>Document successfully created; Document successfully merged; PDF created; Emails Sent: [To: snoor.ismael@garmian.edu.krd]; Manually run by hersh.hamadameen@soran.edu.iq; Timestamp: May 10 2021 6:31 PM</t>
  </si>
  <si>
    <t>1UgFfSS7XFeA-YMChzEnzJLf-l7UILXBT</t>
  </si>
  <si>
    <t>https://drive.google.com/file/d/1UgFfSS7XFeA-YMChzEnzJLf-l7UILXBT/view?usp=drivesdk</t>
  </si>
  <si>
    <t>Document successfully created; Document successfully merged; PDF created; Emails Sent: [To: mudtafar.ismahil@soran.edu.iq]; Manually run by hersh.hamadameen@soran.edu.iq; Timestamp: May 10 2021 6:31 PM</t>
  </si>
  <si>
    <t xml:space="preserve">Ammar Jawhar hussien </t>
  </si>
  <si>
    <t>1nMgmilsiGS3ft8lWgHHZSaZkU5FbIovw</t>
  </si>
  <si>
    <t>https://drive.google.com/file/d/1nMgmilsiGS3ft8lWgHHZSaZkU5FbIovw/view?usp=drivesdk</t>
  </si>
  <si>
    <t>Document successfully created; Document successfully merged; PDF created; Emails Sent: [To: ammar.hussien@soran.edu.iq]; Manually run by hersh.hamadameen@soran.edu.iq; Timestamp: May 10 2021 6:31 PM</t>
  </si>
  <si>
    <t>1gKjkmuWb_fNAVfl6l2mKfylKhkq84OJy</t>
  </si>
  <si>
    <t>https://drive.google.com/file/d/1gKjkmuWb_fNAVfl6l2mKfylKhkq84OJy/view?usp=drivesdk</t>
  </si>
  <si>
    <t>Document successfully created; Document successfully merged; PDF created; Emails Sent: [To: kurdistan.moheddin@gmail.com]; Manually run by hersh.hamadameen@soran.edu.iq; Timestamp: May 10 2021 6:31 PM</t>
  </si>
  <si>
    <t>1ewTMkKSXhOuju7_ACwy1CDCLuZ0YN3Yg</t>
  </si>
  <si>
    <t>https://drive.google.com/file/d/1ewTMkKSXhOuju7_ACwy1CDCLuZ0YN3Yg/view?usp=drivesdk</t>
  </si>
  <si>
    <t>Document successfully created; Document successfully merged; PDF created; Emails Sent: [To: samiaa.abdulwahid@soran.edu.iq]; Manually run by hersh.hamadameen@soran.edu.iq; Timestamp: May 10 2021 6:31 PM</t>
  </si>
  <si>
    <t>1Yt4ZXXUn9eTmafS1A1r3A31RI69xMhBT</t>
  </si>
  <si>
    <t>https://drive.google.com/file/d/1Yt4ZXXUn9eTmafS1A1r3A31RI69xMhBT/view?usp=drivesdk</t>
  </si>
  <si>
    <t>Document successfully created; Document successfully merged; PDF created; Emails Sent: [To: abdulhakim.hamadamin@epu.edu.iq]; Manually run by hersh.hamadameen@soran.edu.iq; Timestamp: May 10 2021 6:31 PM</t>
  </si>
  <si>
    <t>1yDfE14IlFTV6Of5FgB8xCKumw5V1abib</t>
  </si>
  <si>
    <t>https://drive.google.com/file/d/1yDfE14IlFTV6Of5FgB8xCKumw5V1abib/view?usp=drivesdk</t>
  </si>
  <si>
    <t>Document successfully created; Document successfully merged; PDF created; Emails Sent: [To: hawkar.khidhir@soran.edu.iq]; Manually run by hersh.hamadameen@soran.edu.iq; Timestamp: May 10 2021 6:32 PM</t>
  </si>
  <si>
    <t>1hBmisl9GTHd68tS5Hhkoq8H72VMjAZ3o</t>
  </si>
  <si>
    <t>https://drive.google.com/file/d/1hBmisl9GTHd68tS5Hhkoq8H72VMjAZ3o/view?usp=drivesdk</t>
  </si>
  <si>
    <t>Document successfully created; Document successfully merged; PDF created; Emails Sent: [To: zina.ismail@soran.edu.iq]; Manually run by hersh.hamadameen@soran.edu.iq; Timestamp: May 10 2021 6:32 PM</t>
  </si>
  <si>
    <t>1ejTLzDfKmLvnZyNcEvv0z3z4xRVBagAl</t>
  </si>
  <si>
    <t>https://drive.google.com/file/d/1ejTLzDfKmLvnZyNcEvv0z3z4xRVBagAl/view?usp=drivesdk</t>
  </si>
  <si>
    <t>Document successfully created; Document successfully merged; PDF created; Emails Sent: [To: talha.omar@pe.soran.edu.iq]; Manually run by hersh.hamadameen@soran.edu.iq; Timestamp: May 10 2021 6:32 PM</t>
  </si>
  <si>
    <t>Ali Yousif Azeez</t>
  </si>
  <si>
    <t>ali.aziz@soran.edu.iq</t>
  </si>
  <si>
    <t>13empkl6JmjLh0Qc5McV6BdaUvQgmm0sU</t>
  </si>
  <si>
    <t>https://drive.google.com/file/d/13empkl6JmjLh0Qc5McV6BdaUvQgmm0sU/view?usp=drivesdk</t>
  </si>
  <si>
    <t>Document successfully created; Document successfully merged; PDF created; Emails Sent: [To: ali.aziz@soran.edu.iq]; Manually run by hersh.hamadameen@soran.edu.iq; Timestamp: May 10 2021 6:32 PM</t>
  </si>
  <si>
    <t>hayat saaid abdulkarim</t>
  </si>
  <si>
    <t xml:space="preserve">Skurdishoran </t>
  </si>
  <si>
    <t>17Sna9dyF8y3OXKJJ5l5fMKGinyukBj1c</t>
  </si>
  <si>
    <t>https://drive.google.com/file/d/17Sna9dyF8y3OXKJJ5l5fMKGinyukBj1c/view?usp=drivesdk</t>
  </si>
  <si>
    <t>Document successfully created; Document successfully merged; PDF created; Emails Sent: [To: hayat.abdulkarim@soran.edu.iq]; Manually run by hersh.hamadameen@soran.edu.iq; Timestamp: May 10 2021 6:32 PM</t>
  </si>
  <si>
    <t>1MzOwVLXSjiEZZvZraSlD6jbgXUqNpn3c</t>
  </si>
  <si>
    <t>https://drive.google.com/file/d/1MzOwVLXSjiEZZvZraSlD6jbgXUqNpn3c/view?usp=drivesdk</t>
  </si>
  <si>
    <t>Document successfully created; Document successfully merged; PDF created; Emails Sent: [To: media.rafiq@garmian.edu.krd]; Manually run by hersh.hamadameen@soran.edu.iq; Timestamp: May 10 2021 6:32 PM</t>
  </si>
  <si>
    <t>1YGi657_jtKxK8I6QG9wdLGDXrz0z2peJ</t>
  </si>
  <si>
    <t>https://drive.google.com/file/d/1YGi657_jtKxK8I6QG9wdLGDXrz0z2peJ/view?usp=drivesdk</t>
  </si>
  <si>
    <t>Document successfully created; Document successfully merged; PDF created; Emails Sent: [To: taha.ahmed@soran.edu.iq]; Manually run by hersh.hamadameen@soran.edu.iq; Timestamp: May 10 2021 6:32 PM</t>
  </si>
  <si>
    <t>Malik Muhammed Ali</t>
  </si>
  <si>
    <t>زانکۆی سەلاحەددین</t>
  </si>
  <si>
    <t>کۆلیژی پەروەردەی شەقڵاوە</t>
  </si>
  <si>
    <t>بەشی زمانی عەرەبی</t>
  </si>
  <si>
    <t>malikmuhammed90@gmail.com</t>
  </si>
  <si>
    <t>1NZGwEQldHN-2PLoxtwnpuivVMlTKVpTd</t>
  </si>
  <si>
    <t>https://drive.google.com/file/d/1NZGwEQldHN-2PLoxtwnpuivVMlTKVpTd/view?usp=drivesdk</t>
  </si>
  <si>
    <t>Document successfully created; Document successfully merged; PDF created; Emails Sent: [To: malikmuhammed90@gmail.com]; Manually run by hersh.hamadameen@soran.edu.iq; Timestamp: May 10 2021 6:33 PM</t>
  </si>
  <si>
    <t>suleimanie</t>
  </si>
  <si>
    <t>college spuort</t>
  </si>
  <si>
    <t>1Hkxrf8yWQylJCp5MGPQhVbhBySvzDWDC</t>
  </si>
  <si>
    <t>https://drive.google.com/file/d/1Hkxrf8yWQylJCp5MGPQhVbhBySvzDWDC/view?usp=drivesdk</t>
  </si>
  <si>
    <t>Document successfully created; Document successfully merged; PDF created; Emails Sent: [To: azad.abdullah@univsul.edu.iq]; Manually run by hersh.hamadameen@soran.edu.iq; Timestamp: May 10 2021 6:33 PM</t>
  </si>
  <si>
    <t>Abdulkhalq Abdullah othman</t>
  </si>
  <si>
    <t>History Department</t>
  </si>
  <si>
    <t>Abdulkhalq.othman@soran.edu.iq</t>
  </si>
  <si>
    <t>1GFmU9MHFgl07JiRg1VH9vg5MWU03ZrB5</t>
  </si>
  <si>
    <t>https://drive.google.com/file/d/1GFmU9MHFgl07JiRg1VH9vg5MWU03ZrB5/view?usp=drivesdk</t>
  </si>
  <si>
    <t>Document successfully created; Document successfully merged; PDF created; Emails Sent: [To: Abdulkhalq.othman@soran.edu.iq]; Manually run by hersh.hamadameen@soran.edu.iq; Timestamp: May 10 2021 6:33 PM</t>
  </si>
  <si>
    <t>Dr.  NAQEE HAMZAH JASIM AL SIYAF</t>
  </si>
  <si>
    <t>1m9Pm5ProSRMysRrX_3-iVMyudtLnPsGS</t>
  </si>
  <si>
    <t>https://drive.google.com/file/d/1m9Pm5ProSRMysRrX_3-iVMyudtLnPsGS/view?usp=drivesdk</t>
  </si>
  <si>
    <t>Document successfully created; Document successfully merged; PDF created; Emails Sent: [To: naqi.jasm@soran.edu.iq]; Manually run by hersh.hamadameen@soran.edu.iq; Timestamp: May 10 2021 6:33 PM</t>
  </si>
  <si>
    <t>Dlpak Mustafa Azeez</t>
  </si>
  <si>
    <t>UKH</t>
  </si>
  <si>
    <t>dlpak.mustafa@ukh.edu.krd</t>
  </si>
  <si>
    <t>Hope such endeavors  continue to build the correct attitude towards education.</t>
  </si>
  <si>
    <t>1bG-aaKZXFM6sIDMLcyzgfHankuSWJ7-G</t>
  </si>
  <si>
    <t>https://drive.google.com/file/d/1bG-aaKZXFM6sIDMLcyzgfHankuSWJ7-G/view?usp=drivesdk</t>
  </si>
  <si>
    <t>Document successfully created; Document successfully merged; PDF created; Emails Sent: [To: dlpak.mustafa@ukh.edu.krd]; Manually run by hersh.hamadameen@soran.edu.iq; Timestamp: May 10 2021 6:33 PM</t>
  </si>
  <si>
    <t>Soran Technical Institute</t>
  </si>
  <si>
    <t>1xsRAidFspFtdDch4nxnk5z1Ae18uNVGt</t>
  </si>
  <si>
    <t>https://drive.google.com/file/d/1xsRAidFspFtdDch4nxnk5z1Ae18uNVGt/view?usp=drivesdk</t>
  </si>
  <si>
    <t>Document successfully created; Document successfully merged; PDF created; Emails Sent: [To: neehadmzury@gmail.com]; Manually run by hersh.hamadameen@soran.edu.iq; Timestamp: May 10 2021 6:33 PM</t>
  </si>
  <si>
    <t>Basiya Kakawla Abdulrahim</t>
  </si>
  <si>
    <t>Departments of Mathematics</t>
  </si>
  <si>
    <t>Basiya.kakawla@garmian.edu.krd</t>
  </si>
  <si>
    <t>thank for you work shop</t>
  </si>
  <si>
    <t>1pt4sB2xh1W2GMuvRaOW9i72GyYANwJrT</t>
  </si>
  <si>
    <t>https://drive.google.com/file/d/1pt4sB2xh1W2GMuvRaOW9i72GyYANwJrT/view?usp=drivesdk</t>
  </si>
  <si>
    <t>Document successfully created; Document successfully merged; PDF created; Emails Sent: [To: Basiya.kakawla@garmian.edu.krd]; Manually run by hersh.hamadameen@soran.edu.iq; Timestamp: May 10 2021 6:33 PM</t>
  </si>
  <si>
    <t>13mygSSZjVy7zXNh93hkJ3NRJO0Y9DUa0</t>
  </si>
  <si>
    <t>https://drive.google.com/file/d/13mygSSZjVy7zXNh93hkJ3NRJO0Y9DUa0/view?usp=drivesdk</t>
  </si>
  <si>
    <t>Document successfully created; Document successfully merged; PDF created; Emails Sent: [To: dilkhosh.moheddin@su.edu.krd]; Manually run by hersh.hamadameen@soran.edu.iq; Timestamp: May 10 2021 6:33 PM</t>
  </si>
  <si>
    <t>Beway Mahmood Saheb</t>
  </si>
  <si>
    <t>University of Halabja</t>
  </si>
  <si>
    <t>beway.saheb@uoh.edu.iq</t>
  </si>
  <si>
    <t>N/A</t>
  </si>
  <si>
    <t>19sMt8xWXjXDErWcxT0PJB483a8E9vCMC</t>
  </si>
  <si>
    <t>https://drive.google.com/file/d/19sMt8xWXjXDErWcxT0PJB483a8E9vCMC/view?usp=drivesdk</t>
  </si>
  <si>
    <t>Document successfully created; Document successfully merged; PDF created; Emails Sent: [To: beway.saheb@uoh.edu.iq]; Manually run by hersh.hamadameen@soran.edu.iq; Timestamp: May 10 2021 6:34 PM</t>
  </si>
  <si>
    <t>BOTAN LATEEF ABDULQADIR</t>
  </si>
  <si>
    <t>Education Shaqlawa</t>
  </si>
  <si>
    <t>Arabic Language</t>
  </si>
  <si>
    <t>botan.abdulqadir@su.edu.krd</t>
  </si>
  <si>
    <t>1zbqMj6oc_00EJI4QYCMhNe7I6iqwFoan</t>
  </si>
  <si>
    <t>https://drive.google.com/file/d/1zbqMj6oc_00EJI4QYCMhNe7I6iqwFoan/view?usp=drivesdk</t>
  </si>
  <si>
    <t>Document successfully created; Document successfully merged; PDF created; Emails Sent: [To: botan.abdulqadir@su.edu.krd]; Manually run by hersh.hamadameen@soran.edu.iq; Timestamp: May 10 2021 6:34 PM</t>
  </si>
  <si>
    <t>1wzLiC2RCKKyGYfXLcmNO4ZGBjInFAw6O</t>
  </si>
  <si>
    <t>https://drive.google.com/file/d/1wzLiC2RCKKyGYfXLcmNO4ZGBjInFAw6O/view?usp=drivesdk</t>
  </si>
  <si>
    <t>Document successfully created; Document successfully merged; PDF created; Emails Sent: [To: taha.ahmed@soran.edu.iq]; Manually run by hersh.hamadameen@soran.edu.iq; Timestamp: May 10 2021 6:34 PM</t>
  </si>
  <si>
    <t>Tareq Taher Abdulla</t>
  </si>
  <si>
    <t>tareq.abdullah@su.edu.krd</t>
  </si>
  <si>
    <t>1zZw8bQcbPVD3wLUaXv0_ztAC1vW0DoDt</t>
  </si>
  <si>
    <t>https://drive.google.com/file/d/1zZw8bQcbPVD3wLUaXv0_ztAC1vW0DoDt/view?usp=drivesdk</t>
  </si>
  <si>
    <t>Document successfully created; Document successfully merged; PDF created; Emails Sent: [To: tareq.abdullah@su.edu.krd]; Manually run by hersh.hamadameen@soran.edu.iq; Timestamp: May 10 2021 6:34 PM</t>
  </si>
  <si>
    <t>1cjh8ZhNKIKoFiYGDiZ548IZaIEttZ11e</t>
  </si>
  <si>
    <t>https://drive.google.com/file/d/1cjh8ZhNKIKoFiYGDiZ548IZaIEttZ11e/view?usp=drivesdk</t>
  </si>
  <si>
    <t xml:space="preserve">Education-shaqlawa </t>
  </si>
  <si>
    <t>1YdnFqLctjuSZeWTAI2ERIXW3aNifZaY5</t>
  </si>
  <si>
    <t>https://drive.google.com/file/d/1YdnFqLctjuSZeWTAI2ERIXW3aNifZaY5/view?usp=drivesdk</t>
  </si>
  <si>
    <t>Document successfully created; Document successfully merged; PDF created; Emails Sent: [To: sozan.mohammed@su.edu.krd]; Manually run by hersh.hamadameen@soran.edu.iq; Timestamp: May 10 2021 6:34 PM</t>
  </si>
  <si>
    <t>Glpa khalid</t>
  </si>
  <si>
    <t>glpakhalid123@gmail.com</t>
  </si>
  <si>
    <t>11eOBgz6xk54EbqwnRb34Cm2OKROj_u6v</t>
  </si>
  <si>
    <t>https://drive.google.com/file/d/11eOBgz6xk54EbqwnRb34Cm2OKROj_u6v/view?usp=drivesdk</t>
  </si>
  <si>
    <t>Document successfully created; Document successfully merged; PDF created; Emails Sent: [To: glpakhalid123@gmail.com]; Manually run by hersh.hamadameen@soran.edu.iq; Timestamp: May 10 2021 6:34 PM</t>
  </si>
  <si>
    <t>Salaaddin unversty</t>
  </si>
  <si>
    <t>1YsYaab2HuGJLOEfJjnW0XL39Pl8CAxWO</t>
  </si>
  <si>
    <t>https://drive.google.com/file/d/1YsYaab2HuGJLOEfJjnW0XL39Pl8CAxWO/view?usp=drivesdk</t>
  </si>
  <si>
    <t>Document successfully created; Document successfully merged; PDF created; Emails Sent: [To: mahdy.abdulla@su.edu.krd]; Manually run by hersh.hamadameen@soran.edu.iq; Timestamp: May 10 2021 6:35 PM</t>
  </si>
  <si>
    <t>زانكؤي سةلاحةدين</t>
  </si>
  <si>
    <t>كؤليزى بةروةردةى شةلاوة</t>
  </si>
  <si>
    <t>بةشى زمانى كوردي</t>
  </si>
  <si>
    <t>1r0w2FAwhzqGv9xpjKaydNiG3LizHsb9x</t>
  </si>
  <si>
    <t>https://drive.google.com/file/d/1r0w2FAwhzqGv9xpjKaydNiG3LizHsb9x/view?usp=drivesdk</t>
  </si>
  <si>
    <t>Document successfully created; Document successfully merged; PDF created; Emails Sent: [To: hasan.ibrahim@su.edu.krd]; Manually run by hersh.hamadameen@soran.edu.iq; Timestamp: May 10 2021 6:35 PM</t>
  </si>
  <si>
    <t xml:space="preserve">Rasoul Muhammed Rasoul </t>
  </si>
  <si>
    <t>rasoul.rasoul@soran.edu.iq</t>
  </si>
  <si>
    <t>1VXJy6Ta-hplFS9NKR6cwVxcT2xCp804_</t>
  </si>
  <si>
    <t>https://drive.google.com/file/d/1VXJy6Ta-hplFS9NKR6cwVxcT2xCp804_/view?usp=drivesdk</t>
  </si>
  <si>
    <t>Document successfully created; Document successfully merged; PDF created; Emails Sent: [To: rasoul.rasoul@soran.edu.iq]; Manually run by hersh.hamadameen@soran.edu.iq; Timestamp: May 10 2021 6:35 PM</t>
  </si>
  <si>
    <t>Kurdi</t>
  </si>
  <si>
    <t>rwkhsar.maqdid@soran.edu.iq</t>
  </si>
  <si>
    <t>104fsZQfwyCIcu8-yctrW1mUb8svSbIlI</t>
  </si>
  <si>
    <t>https://drive.google.com/file/d/104fsZQfwyCIcu8-yctrW1mUb8svSbIlI/view?usp=drivesdk</t>
  </si>
  <si>
    <t>Document successfully created; Document successfully merged; PDF created; Emails Sent: [To: rwkhsar.maqdid@soran.edu.iq]; Manually run by hersh.hamadameen@soran.edu.iq; Timestamp: May 10 2021 6:35 PM</t>
  </si>
  <si>
    <t xml:space="preserve">Rizgar Qasim Mahmood </t>
  </si>
  <si>
    <t xml:space="preserve">Salahaddin University </t>
  </si>
  <si>
    <t>Rizgar.mahmood@su.edu.krd</t>
  </si>
  <si>
    <t>1lMGdxNeyz90I-Ew_AUf1s0cjVRxAM5jX</t>
  </si>
  <si>
    <t>https://drive.google.com/file/d/1lMGdxNeyz90I-Ew_AUf1s0cjVRxAM5jX/view?usp=drivesdk</t>
  </si>
  <si>
    <t>Document successfully created; Document successfully merged; PDF created; Emails Sent: [To: Rizgar.mahmood@su.edu.krd]; Manually run by hersh.hamadameen@soran.edu.iq; Timestamp: May 10 2021 6:35 PM</t>
  </si>
  <si>
    <t xml:space="preserve">Kako Mirhaj Yousif </t>
  </si>
  <si>
    <t>kako.yosif@ene.soran.edu.iq</t>
  </si>
  <si>
    <t>1AlbwE5q4THwN_H7k7v3UnnVvY0_wcNyu</t>
  </si>
  <si>
    <t>https://drive.google.com/file/d/1AlbwE5q4THwN_H7k7v3UnnVvY0_wcNyu/view?usp=drivesdk</t>
  </si>
  <si>
    <t>Document successfully created; Document successfully merged; PDF created; Emails Sent: [To: kako.yosif@ene.soran.edu.iq]; Manually run by hersh.hamadameen@soran.edu.iq; Timestamp: May 10 2021 6:35 PM</t>
  </si>
  <si>
    <t xml:space="preserve">Mina Ali </t>
  </si>
  <si>
    <t xml:space="preserve">First Grade student at English Language Teaching </t>
  </si>
  <si>
    <t xml:space="preserve">First year student </t>
  </si>
  <si>
    <t xml:space="preserve">English Language Teaching </t>
  </si>
  <si>
    <t>minaaali56@gmail.com</t>
  </si>
  <si>
    <t>1ZSxnxZju-Gux9_poGqdUdaX6KufQpZxs</t>
  </si>
  <si>
    <t>https://drive.google.com/file/d/1ZSxnxZju-Gux9_poGqdUdaX6KufQpZxs/view?usp=drivesdk</t>
  </si>
  <si>
    <t>Document successfully created; Document successfully merged; PDF created; Emails Sent: [To: minaaali56@gmail.com]; Manually run by hersh.hamadameen@soran.edu.iq; Timestamp: May 10 2021 6:35 PM</t>
  </si>
  <si>
    <t>Mohammed Ahmed Ibrahim</t>
  </si>
  <si>
    <t xml:space="preserve">Art's </t>
  </si>
  <si>
    <t>mohammed.ibrahim@soran.edu.iq</t>
  </si>
  <si>
    <t>1ct3o9hgg1DcP4QbNFTZTQ0nrNGtIEnO1</t>
  </si>
  <si>
    <t>https://drive.google.com/file/d/1ct3o9hgg1DcP4QbNFTZTQ0nrNGtIEnO1/view?usp=drivesdk</t>
  </si>
  <si>
    <t>Document successfully created; Document successfully merged; PDF created; Emails Sent: [To: mohammed.ibrahim@soran.edu.iq]; Manually run by hersh.hamadameen@soran.edu.iq; Timestamp: May 10 2021 6:35 PM</t>
  </si>
  <si>
    <t>Ministry of Education</t>
  </si>
  <si>
    <t>Directorate of Education in Choman</t>
  </si>
  <si>
    <t>Choman supervision unit</t>
  </si>
  <si>
    <t>dqa930h@ena.soran.edu.iq</t>
  </si>
  <si>
    <t>1SWKi0kfBxF3GsnP_FXUPdubauEBZ1L7E</t>
  </si>
  <si>
    <t>https://drive.google.com/file/d/1SWKi0kfBxF3GsnP_FXUPdubauEBZ1L7E/view?usp=drivesdk</t>
  </si>
  <si>
    <t>Document successfully created; Document successfully merged; PDF created; Emails Sent: [To: dqa930h@ena.soran.edu.iq]; Manually run by hersh.hamadameen@soran.edu.iq; Timestamp: May 10 2021 6:36 PM</t>
  </si>
  <si>
    <t>Soz Hassan Hussan</t>
  </si>
  <si>
    <t>Tishk International University</t>
  </si>
  <si>
    <t>sozhassan224@gmail.com</t>
  </si>
  <si>
    <t>1eFdu3mLoeBAUDiv2DpB3IZoto43rBH3X</t>
  </si>
  <si>
    <t>https://drive.google.com/file/d/1eFdu3mLoeBAUDiv2DpB3IZoto43rBH3X/view?usp=drivesdk</t>
  </si>
  <si>
    <t>Document successfully created; Document successfully merged; PDF created; Emails Sent: [To: sozhassan224@gmail.com]; Manually run by hersh.hamadameen@soran.edu.iq; Timestamp: May 10 2021 6:36 PM</t>
  </si>
  <si>
    <t>Reman Sabah Meena</t>
  </si>
  <si>
    <t xml:space="preserve">English Language Department </t>
  </si>
  <si>
    <t>reman.sabah@tiu.edu.iq</t>
  </si>
  <si>
    <t>1T2Ka2-MrsKcz3cboK4f_2a4Nrtb7Oi72</t>
  </si>
  <si>
    <t>https://drive.google.com/file/d/1T2Ka2-MrsKcz3cboK4f_2a4Nrtb7Oi72/view?usp=drivesdk</t>
  </si>
  <si>
    <t>Document successfully created; Document successfully merged; PDF created; Emails Sent: [To: reman.sabah@tiu.edu.iq]; Manually run by hersh.hamadameen@soran.edu.iq; Timestamp: May 10 2021 6:36 PM</t>
  </si>
  <si>
    <t>Nabard Mohammed Ali</t>
  </si>
  <si>
    <t>No university</t>
  </si>
  <si>
    <t>No college</t>
  </si>
  <si>
    <t>Jus a teacher in high school</t>
  </si>
  <si>
    <t>nabard.edu@gmail.com</t>
  </si>
  <si>
    <t>سڵاو ڕێز... کارێکی یەکجار گرنگە ئەم جۆرە گفتوگۆیانە، لەم سەردەمەی کە هێواش هێواش کەرتی پەروەردە دەکەوێتە پەراوێزەوە. ئیتر ڕۆڵی دەزگاو ناوەندە ئەکادیمی و پەروەردەییەکانە ڕۆڵی خۆیان پیشان بدەن.</t>
  </si>
  <si>
    <t>1svQyoBxCMOyKH-C7LplnBoas9WZNlE9Q</t>
  </si>
  <si>
    <t>https://drive.google.com/file/d/1svQyoBxCMOyKH-C7LplnBoas9WZNlE9Q/view?usp=drivesdk</t>
  </si>
  <si>
    <t>Document successfully created; Document successfully merged; PDF created; Emails Sent: [To: nabard.edu@gmail.com]; Manually run by hersh.hamadameen@soran.edu.iq; Timestamp: May 10 2021 6:36 PM</t>
  </si>
  <si>
    <t>Lanya Noori Ali</t>
  </si>
  <si>
    <t>Master degree student</t>
  </si>
  <si>
    <t>Kurdistan University (UKH)</t>
  </si>
  <si>
    <t>Applied linguistics in TESOL</t>
  </si>
  <si>
    <t>lanya.elt.997@gmail.com</t>
  </si>
  <si>
    <t>I think there should be more conference about education and more steps to make the system stronger and adaptable.</t>
  </si>
  <si>
    <t>1tyDwijzTLpUzZEJiD_vNxZAHvGB3wBgW</t>
  </si>
  <si>
    <t>https://drive.google.com/file/d/1tyDwijzTLpUzZEJiD_vNxZAHvGB3wBgW/view?usp=drivesdk</t>
  </si>
  <si>
    <t>Document successfully created; Document successfully merged; PDF created; Emails Sent: [To: lanya.elt.997@gmail.com]; Manually run by hersh.hamadameen@soran.edu.iq; Timestamp: May 10 2021 6:36 PM</t>
  </si>
  <si>
    <t>Awezan kamaran yassin</t>
  </si>
  <si>
    <t>?</t>
  </si>
  <si>
    <t xml:space="preserve">Tishk international university </t>
  </si>
  <si>
    <t>awezankamaran82@gmail.com</t>
  </si>
  <si>
    <t xml:space="preserve">I don’t have any extra comment It’s was perfect </t>
  </si>
  <si>
    <t>1fSKRO3XYd18dUYWXNtRxqEMswhoV7aWX</t>
  </si>
  <si>
    <t>https://drive.google.com/file/d/1fSKRO3XYd18dUYWXNtRxqEMswhoV7aWX/view?usp=drivesdk</t>
  </si>
  <si>
    <t>Document successfully created; Document successfully merged; PDF created; Emails Sent: [To: awezankamaran82@gmail.com]; Manually run by hersh.hamadameen@soran.edu.iq; Timestamp: May 10 2021 6:36 PM</t>
  </si>
  <si>
    <t>Chnor Jaafar Ahmad</t>
  </si>
  <si>
    <t xml:space="preserve">History </t>
  </si>
  <si>
    <t>chnor.ahmad@hist.soran.edu.iq</t>
  </si>
  <si>
    <t xml:space="preserve">No,Thank you </t>
  </si>
  <si>
    <t>1X7mNBopNImsfyg_83XwEJEUZ2LujdDKt</t>
  </si>
  <si>
    <t>https://drive.google.com/file/d/1X7mNBopNImsfyg_83XwEJEUZ2LujdDKt/view?usp=drivesdk</t>
  </si>
  <si>
    <t>Document successfully created; Document successfully merged; PDF created; Emails Sent: [To: chnor.ahmad@hist.soran.edu.iq]; Manually run by hersh.hamadameen@soran.edu.iq; Timestamp: May 10 2021 6:36 PM</t>
  </si>
  <si>
    <t xml:space="preserve">Lana sabr hamadameen </t>
  </si>
  <si>
    <t>ls2520@ene.soran.edu.iq</t>
  </si>
  <si>
    <t>1Whmn1I38DIeoD1UF2xKPgv7MHYG9qcX1</t>
  </si>
  <si>
    <t>https://drive.google.com/file/d/1Whmn1I38DIeoD1UF2xKPgv7MHYG9qcX1/view?usp=drivesdk</t>
  </si>
  <si>
    <t>Document successfully created; Document successfully merged; PDF created; Emails Sent: [To: ls2520@ene.soran.edu.iq]; Manually run by hersh.hamadameen@soran.edu.iq; Timestamp: May 10 2021 6:37 PM</t>
  </si>
  <si>
    <t>Awezan kamaran yaseen</t>
  </si>
  <si>
    <t>??</t>
  </si>
  <si>
    <t>I don’t have any extra comment  it was perfect, but I send you another submit could you accept this one.</t>
  </si>
  <si>
    <t>1MaIO27xxflnc_UEi79MmTM2R5Ye0DXN1</t>
  </si>
  <si>
    <t>https://drive.google.com/file/d/1MaIO27xxflnc_UEi79MmTM2R5Ye0DXN1/view?usp=drivesdk</t>
  </si>
  <si>
    <t>Document successfully created; Document successfully merged; PDF created; Emails Sent: [To: awezankamaran82@gmail.com]; Manually run by hersh.hamadameen@soran.edu.iq; Timestamp: May 10 2021 6:37 PM</t>
  </si>
  <si>
    <t>Shaho Khalid Mahmood</t>
  </si>
  <si>
    <t>Journalist</t>
  </si>
  <si>
    <t>Kursk State University-Russia</t>
  </si>
  <si>
    <t>philological faculty</t>
  </si>
  <si>
    <t>journalist</t>
  </si>
  <si>
    <t>shahomahmoof73@gmail.com</t>
  </si>
  <si>
    <t xml:space="preserve">سڵاو، ڕێز! لەڕاستیدا، ئەمڕۆ من گوێگرم، جگە لە دەستخۆشی هیچی ترم نیە. </t>
  </si>
  <si>
    <t>1iWG0AEJQP53VbQqtNg1Xttox51TfdZKg</t>
  </si>
  <si>
    <t>https://drive.google.com/file/d/1iWG0AEJQP53VbQqtNg1Xttox51TfdZKg/view?usp=drivesdk</t>
  </si>
  <si>
    <t>Document successfully created; Document successfully merged; PDF created; Emails Sent: [To: shahomahmoof73@gmail.com]; Manually run by hersh.hamadameen@soran.edu.iq; Timestamp: May 10 2021 6:37 PM</t>
  </si>
  <si>
    <t>Jwan Adil Mohammed</t>
  </si>
  <si>
    <t>jwan.adil@garmian.edu.krd</t>
  </si>
  <si>
    <t>17CXiRNAeBiHI23Vf5Dy6ajGipt8hlJDh</t>
  </si>
  <si>
    <t>https://drive.google.com/file/d/17CXiRNAeBiHI23Vf5Dy6ajGipt8hlJDh/view?usp=drivesdk</t>
  </si>
  <si>
    <t>Document successfully created; Document successfully merged; PDF created; Emails Sent: [To: jwan.adil@garmian.edu.krd]; Manually run by hersh.hamadameen@soran.edu.iq; Timestamp: May 10 2021 6:37 PM</t>
  </si>
  <si>
    <t xml:space="preserve">Social Science </t>
  </si>
  <si>
    <t>1olkUZw8hCpjU5MZi29YYWV7Li-J8Mv12</t>
  </si>
  <si>
    <t>https://drive.google.com/file/d/1olkUZw8hCpjU5MZi29YYWV7Li-J8Mv12/view?usp=drivesdk</t>
  </si>
  <si>
    <t>Document successfully created; Document successfully merged; PDF created; Emails Sent: [To: paywand.hamad@soran.edu.iq]; Manually run by hersh.hamadameen@soran.edu.iq; Timestamp: May 10 2021 6:37 PM</t>
  </si>
  <si>
    <t>Avin Hidayat Ahmed</t>
  </si>
  <si>
    <t xml:space="preserve">Garmian university </t>
  </si>
  <si>
    <t>aveen.hidayat@garmian.edu.krd</t>
  </si>
  <si>
    <t xml:space="preserve">The symposium was useful , thanks for the university of Soran’s staff. </t>
  </si>
  <si>
    <t>1r66lzanF5C8u0xNVRZa2BirkUk0F9TX1</t>
  </si>
  <si>
    <t>https://drive.google.com/file/d/1r66lzanF5C8u0xNVRZa2BirkUk0F9TX1/view?usp=drivesdk</t>
  </si>
  <si>
    <t>Document successfully created; Document successfully merged; PDF created; Emails Sent: [To: aveen.hidayat@garmian.edu.krd]; Manually run by hersh.hamadameen@soran.edu.iq; Timestamp: May 10 2021 6:37 PM</t>
  </si>
  <si>
    <t>Ahmed Ariwan Mirany</t>
  </si>
  <si>
    <t>BA in English Language Teaching</t>
  </si>
  <si>
    <t>Research Assistant</t>
  </si>
  <si>
    <t>English Language Teaching</t>
  </si>
  <si>
    <t>ahmed.ariwan@tiu.edu.iq</t>
  </si>
  <si>
    <t>Great session, looking forward for the upcoming ones</t>
  </si>
  <si>
    <t>1SYdj5na2B-SG773BsG9kUH7oqp1vMUPc</t>
  </si>
  <si>
    <t>https://drive.google.com/file/d/1SYdj5na2B-SG773BsG9kUH7oqp1vMUPc/view?usp=drivesdk</t>
  </si>
  <si>
    <t>Document successfully created; Document successfully merged; PDF created; Emails Sent: [To: ahmed.ariwan@tiu.edu.iq]; Manually run by hersh.hamadameen@soran.edu.iq; Timestamp: May 10 2021 6:37 PM</t>
  </si>
  <si>
    <t>د. أيوب آدم رسول</t>
  </si>
  <si>
    <t>صلاح الدین</t>
  </si>
  <si>
    <t>التربیة- شقلاوة</t>
  </si>
  <si>
    <t>1Ptw6P-khGOwHZoJqr-bzTcFSFfu17Eww</t>
  </si>
  <si>
    <t>https://drive.google.com/file/d/1Ptw6P-khGOwHZoJqr-bzTcFSFfu17Eww/view?usp=drivesdk</t>
  </si>
  <si>
    <t>Document successfully created; Document successfully merged; PDF created; Emails Sent: [To: ayoub.rasoul@su.edu.krd]; Manually run by hersh.hamadameen@soran.edu.iq; Timestamp: May 10 2021 6:37 PM</t>
  </si>
  <si>
    <t>FALAH JAAZ SHLSH</t>
  </si>
  <si>
    <t>1PlDBuwTtov4mdFLxR3P9OlQKC4Siw3jL</t>
  </si>
  <si>
    <t>https://drive.google.com/file/d/1PlDBuwTtov4mdFLxR3P9OlQKC4Siw3jL/view?usp=drivesdk</t>
  </si>
  <si>
    <t>Document successfully created; Document successfully merged; PDF created; Emails Sent: [To: falih.shlsh@soran.edu.iq]; Manually run by hersh.hamadameen@soran.edu.iq; Timestamp: May 10 2021 6:38 PM</t>
  </si>
  <si>
    <t>كلية التربية شقلاوة</t>
  </si>
  <si>
    <t>لغة عربية</t>
  </si>
  <si>
    <t>1aS5LcIh8qZiq_Y4nqDaW9mwoWPVOgZEW</t>
  </si>
  <si>
    <t>https://drive.google.com/file/d/1aS5LcIh8qZiq_Y4nqDaW9mwoWPVOgZEW/view?usp=drivesdk</t>
  </si>
  <si>
    <t>Document successfully created; Document successfully merged; PDF created; Emails Sent: [To: sozan.mohammed@su.edu.krd]; Manually run by hersh.hamadameen@soran.edu.iq; Timestamp: May 24 2021 4:14 PM</t>
  </si>
  <si>
    <t>1iDOOHF1rr-IMb8nY8Vx8otwH4jP_X43b</t>
  </si>
  <si>
    <t>https://drive.google.com/file/d/1iDOOHF1rr-IMb8nY8Vx8otwH4jP_X43b/view?usp=drivesdk</t>
  </si>
  <si>
    <t>Document successfully created; Document successfully merged; PDF created; Emails Sent: [To: barzan.hussein@soran.edu.iq]; Manually run by hersh.hamadameen@soran.edu.iq; Timestamp: May 24 2021 4:14 PM</t>
  </si>
  <si>
    <t>1ZIRKW7bpYi7dYCwOGGTTVUgeWcgMttZR</t>
  </si>
  <si>
    <t>https://drive.google.com/file/d/1ZIRKW7bpYi7dYCwOGGTTVUgeWcgMttZR/view?usp=drivesdk</t>
  </si>
  <si>
    <t>Document successfully created; Document successfully merged; PDF created; Emails Sent: [To: haval.khthr@soran.edu.iq]; Manually run by hersh.hamadameen@soran.edu.iq; Timestamp: May 24 2021 4:14 PM</t>
  </si>
  <si>
    <t>1a2LhtMbLR1DaKTpvaOJ_2SvcJfveDE8h</t>
  </si>
  <si>
    <t>https://drive.google.com/file/d/1a2LhtMbLR1DaKTpvaOJ_2SvcJfveDE8h/view?usp=drivesdk</t>
  </si>
  <si>
    <t>Document successfully created; Document successfully merged; PDF created; Emails Sent: [To: paywand.hamad@soran.edu.iq]; Manually run by hersh.hamadameen@soran.edu.iq; Timestamp: May 24 2021 4:14 PM</t>
  </si>
  <si>
    <t>Hewa jalal salih</t>
  </si>
  <si>
    <t xml:space="preserve">College of physical education </t>
  </si>
  <si>
    <t>1PE9kyX5rFD2L7md6v9D_MEFI37Zu5rVt</t>
  </si>
  <si>
    <t>https://drive.google.com/file/d/1PE9kyX5rFD2L7md6v9D_MEFI37Zu5rVt/view?usp=drivesdk</t>
  </si>
  <si>
    <t>Document successfully created; Document successfully merged; PDF created; Emails Sent: [To: hewa.master70@gmail.com]; Manually run by hersh.hamadameen@soran.edu.iq; Timestamp: May 24 2021 4:14 PM</t>
  </si>
  <si>
    <t>Shimal H. Hamad</t>
  </si>
  <si>
    <t>1dz4CaJusZDh527dmSo3y8nJIjgk-2roD</t>
  </si>
  <si>
    <t>https://drive.google.com/file/d/1dz4CaJusZDh527dmSo3y8nJIjgk-2roD/view?usp=drivesdk</t>
  </si>
  <si>
    <t>Document successfully created; Document successfully merged; PDF created; Emails Sent: [To: shamal.hamad@soran.edu.iq]; Manually run by hersh.hamadameen@soran.edu.iq; Timestamp: May 24 2021 4:14 PM</t>
  </si>
  <si>
    <t>1ZZe0smHZnRaUoLRfNKEapkj9IF690eSc</t>
  </si>
  <si>
    <t>https://drive.google.com/file/d/1ZZe0smHZnRaUoLRfNKEapkj9IF690eSc/view?usp=drivesdk</t>
  </si>
  <si>
    <t>Document successfully created; Document successfully merged; PDF created; Emails Sent: [To: hawkar.khidhir@soran.edu.iq]; Manually run by hersh.hamadameen@soran.edu.iq; Timestamp: May 24 2021 4:15 PM</t>
  </si>
  <si>
    <t xml:space="preserve">Sulaimany </t>
  </si>
  <si>
    <t>1CjcEPk5Q23Y4bM1nWm5wPh-pRurpTJG_</t>
  </si>
  <si>
    <t>https://drive.google.com/file/d/1CjcEPk5Q23Y4bM1nWm5wPh-pRurpTJG_/view?usp=drivesdk</t>
  </si>
  <si>
    <t>Document successfully created; Document successfully merged; PDF created; Emails Sent: [To: kani.sadiq@univsul.edu.iq]; Manually run by hersh.hamadameen@soran.edu.iq; Timestamp: May 24 2021 4:15 PM</t>
  </si>
  <si>
    <t>1zNaPSsM2i0C7E0N3rTocgpHhcHATuDju</t>
  </si>
  <si>
    <t>https://drive.google.com/file/d/1zNaPSsM2i0C7E0N3rTocgpHhcHATuDju/view?usp=drivesdk</t>
  </si>
  <si>
    <t>Document successfully created; Document successfully merged; PDF created; Emails Sent: [To: shamal.ahmed@soran.edu.iq]; Manually run by hersh.hamadameen@soran.edu.iq; Timestamp: May 24 2021 4:15 PM</t>
  </si>
  <si>
    <t>1FcL8bH6FCgTIxrQZBltc4ozhMgIuJGNi</t>
  </si>
  <si>
    <t>https://drive.google.com/file/d/1FcL8bH6FCgTIxrQZBltc4ozhMgIuJGNi/view?usp=drivesdk</t>
  </si>
  <si>
    <t>Document successfully created; Document successfully merged; PDF created; Emails Sent: [To: zina.ismail@soran.edu.iq]; Manually run by hersh.hamadameen@soran.edu.iq; Timestamp: May 24 2021 4:15 PM</t>
  </si>
  <si>
    <t>مدرس دكتور</t>
  </si>
  <si>
    <t>كلية التربية البدنية و العلوم الرياضية</t>
  </si>
  <si>
    <t>1K29Bx1aHegFzWubfAFHExi4Tc5LwWKR2</t>
  </si>
  <si>
    <t>https://drive.google.com/file/d/1K29Bx1aHegFzWubfAFHExi4Tc5LwWKR2/view?usp=drivesdk</t>
  </si>
  <si>
    <t>Document successfully created; Document successfully merged; PDF created; Emails Sent: [To: dunya.najat@univsul.edu.iq]; Manually run by hersh.hamadameen@soran.edu.iq; Timestamp: May 24 2021 4:15 PM</t>
  </si>
  <si>
    <t>نورا وريا عزالدين</t>
  </si>
  <si>
    <t>كلية التربية/شقلاوة</t>
  </si>
  <si>
    <t>16Yk4uw9TP9J8Icl_gTsxnD0FQXsNgf5I</t>
  </si>
  <si>
    <t>https://drive.google.com/file/d/16Yk4uw9TP9J8Icl_gTsxnD0FQXsNgf5I/view?usp=drivesdk</t>
  </si>
  <si>
    <t>Document successfully created; Document successfully merged; PDF created; Emails Sent: [To: noora.ezzulddin@su.edu.krd]; Manually run by hersh.hamadameen@soran.edu.iq; Timestamp: May 24 2021 4:15 PM</t>
  </si>
  <si>
    <t>Rasoul Muhammed Rasoul</t>
  </si>
  <si>
    <t>1SnU-TWk-ZqhG7xMCNOTMcJEygWy6Zf6N</t>
  </si>
  <si>
    <t>https://drive.google.com/file/d/1SnU-TWk-ZqhG7xMCNOTMcJEygWy6Zf6N/view?usp=drivesdk</t>
  </si>
  <si>
    <t>Document successfully created; Document successfully merged; PDF created; Emails Sent: [To: rasoul.rasoul@soran.edu.iq]; Manually run by hersh.hamadameen@soran.edu.iq; Timestamp: May 24 2021 4:15 PM</t>
  </si>
  <si>
    <t>1lnCfvZKyfqsaIySB1lx86duzw6aQfv0a</t>
  </si>
  <si>
    <t>https://drive.google.com/file/d/1lnCfvZKyfqsaIySB1lx86duzw6aQfv0a/view?usp=drivesdk</t>
  </si>
  <si>
    <t>Document successfully created; Document successfully merged; PDF created; Emails Sent: [To: ammar.hussien@soran.edu.iq]; Manually run by hersh.hamadameen@soran.edu.iq; Timestamp: May 24 2021 4:16 PM</t>
  </si>
  <si>
    <t>طاهر شيخ محمد</t>
  </si>
  <si>
    <t>ماتماتیک</t>
  </si>
  <si>
    <t>1WPh0GoRtddkmDhuFrWunQJFlPw2u-DsD</t>
  </si>
  <si>
    <t>https://drive.google.com/file/d/1WPh0GoRtddkmDhuFrWunQJFlPw2u-DsD/view?usp=drivesdk</t>
  </si>
  <si>
    <t>Document successfully created; Document successfully merged; PDF created; Emails Sent: [To: taher.mohammad@soran.edu.iq]; Manually run by hersh.hamadameen@soran.edu.iq; Timestamp: May 24 2021 4:16 PM</t>
  </si>
  <si>
    <t>1RyLjch7JttMLb72EwTBnlJRX1SfOgzc8</t>
  </si>
  <si>
    <t>https://drive.google.com/file/d/1RyLjch7JttMLb72EwTBnlJRX1SfOgzc8/view?usp=drivesdk</t>
  </si>
  <si>
    <t>Document successfully created; Document successfully merged; PDF created; Emails Sent: [To: brwa.ameen@soran.edu.iq]; Manually run by hersh.hamadameen@soran.edu.iq; Timestamp: May 24 2021 4:16 PM</t>
  </si>
  <si>
    <t xml:space="preserve">Prof. Abdulwadood A. Alzubaidy </t>
  </si>
  <si>
    <t xml:space="preserve">Tikrit university </t>
  </si>
  <si>
    <t xml:space="preserve">Physical education and sport science </t>
  </si>
  <si>
    <t xml:space="preserve">Sport science </t>
  </si>
  <si>
    <t>dr.abdulwadood@tu.edu.iq</t>
  </si>
  <si>
    <t>1fsIBqvVgfuSYDL5kYS5QHU_kcxibDFag</t>
  </si>
  <si>
    <t>https://drive.google.com/file/d/1fsIBqvVgfuSYDL5kYS5QHU_kcxibDFag/view?usp=drivesdk</t>
  </si>
  <si>
    <t>Document successfully created; Document successfully merged; PDF created; Emails Sent: [To: dr.abdulwadood@tu.edu.iq]; Manually run by hersh.hamadameen@soran.edu.iq; Timestamp: May 24 2021 4:16 PM</t>
  </si>
  <si>
    <t>bnead</t>
  </si>
  <si>
    <t>1vco0sgcGOF3cIZc1XXau1LksIZddraP7</t>
  </si>
  <si>
    <t>https://drive.google.com/file/d/1vco0sgcGOF3cIZc1XXau1LksIZddraP7/view?usp=drivesdk</t>
  </si>
  <si>
    <t>Document successfully created; Document successfully merged; PDF created; Emails Sent: [To: hawren.kamal@pe.soran.edu.iq]; Manually run by hersh.hamadameen@soran.edu.iq; Timestamp: May 24 2021 4:16 PM</t>
  </si>
  <si>
    <t>No thank you</t>
  </si>
  <si>
    <t>1_HRl7xphdZiiaclSlQJtCdAosOC15ElL</t>
  </si>
  <si>
    <t>https://drive.google.com/file/d/1_HRl7xphdZiiaclSlQJtCdAosOC15ElL/view?usp=drivesdk</t>
  </si>
  <si>
    <t>Document successfully created; Document successfully merged; PDF created; Emails Sent: [To: samiaa.abdulwahid@soran.edu.iq]; Manually run by hersh.hamadameen@soran.edu.iq; Timestamp: May 24 2021 4:16 PM</t>
  </si>
  <si>
    <t>14No5wCVEP9liTSRkgbGF5QtbQBKtVrZX</t>
  </si>
  <si>
    <t>https://drive.google.com/file/d/14No5wCVEP9liTSRkgbGF5QtbQBKtVrZX/view?usp=drivesdk</t>
  </si>
  <si>
    <t>Document successfully created; Document successfully merged; PDF created; Emails Sent: [To: Kovan.farho@pe.soran.edu.iq]; Manually run by hersh.hamadameen@soran.edu.iq; Timestamp: May 24 2021 4:16 PM</t>
  </si>
  <si>
    <t xml:space="preserve">Individual Games </t>
  </si>
  <si>
    <t>1Gy3xo-gPuLZNzg9XMEMS4pkaLqCQ_Qee</t>
  </si>
  <si>
    <t>https://drive.google.com/file/d/1Gy3xo-gPuLZNzg9XMEMS4pkaLqCQ_Qee/view?usp=drivesdk</t>
  </si>
  <si>
    <t>Document successfully created; Document successfully merged; PDF created; Emails Sent: [To: manhal.boya@su.edu.krd]; Manually run by hersh.hamadameen@soran.edu.iq; Timestamp: May 24 2021 4:17 PM</t>
  </si>
  <si>
    <t>1W_Ioq_J_rxZZvF5Vb1gRnDYZ67wMqDib</t>
  </si>
  <si>
    <t>https://drive.google.com/file/d/1W_Ioq_J_rxZZvF5Vb1gRnDYZ67wMqDib/view?usp=drivesdk</t>
  </si>
  <si>
    <t>Document successfully created; Document successfully merged; PDF created; Emails Sent: [To: saadaldeen.nuri@soran.edu.iq]; Manually run by hersh.hamadameen@soran.edu.iq; Timestamp: May 24 2021 4:17 PM</t>
  </si>
  <si>
    <t>Doaa Muhb Al Deen Ahmed</t>
  </si>
  <si>
    <t>تربية رياضية</t>
  </si>
  <si>
    <t>اتم</t>
  </si>
  <si>
    <t>d.m.ahmed@uoa.edu.iq</t>
  </si>
  <si>
    <t>1376d8jadRUG7sxkb_98TuaXilQinnZJi</t>
  </si>
  <si>
    <t>https://drive.google.com/file/d/1376d8jadRUG7sxkb_98TuaXilQinnZJi/view?usp=drivesdk</t>
  </si>
  <si>
    <t>Document successfully created; Document successfully merged; PDF created; Emails Sent: [To: d.m.ahmed@uoa.edu.iq]; Manually run by hersh.hamadameen@soran.edu.iq; Timestamp: May 24 2021 4:17 PM</t>
  </si>
  <si>
    <t>1Oo6Tbj2_qxRfOR-Jcn05WMG1ShrEwVDJ</t>
  </si>
  <si>
    <t>https://drive.google.com/file/d/1Oo6Tbj2_qxRfOR-Jcn05WMG1ShrEwVDJ/view?usp=drivesdk</t>
  </si>
  <si>
    <t>Document successfully created; Document successfully merged; PDF created; Emails Sent: [To: mikaeel.munaf@soran.edu.iq]; Manually run by hersh.hamadameen@soran.edu.iq; Timestamp: May 24 2021 4:17 PM</t>
  </si>
  <si>
    <t>Nhiyat Hamadamen Hassan</t>
  </si>
  <si>
    <t>salahadden</t>
  </si>
  <si>
    <t>nhiyat.hassan@su.edu.krd</t>
  </si>
  <si>
    <t>1aqUMehm-Lgl2blkdJzL65bYeJ1tFrtwJ</t>
  </si>
  <si>
    <t>https://drive.google.com/file/d/1aqUMehm-Lgl2blkdJzL65bYeJ1tFrtwJ/view?usp=drivesdk</t>
  </si>
  <si>
    <t>Document successfully created; Document successfully merged; PDF created; Emails Sent: [To: nhiyat.hassan@su.edu.krd]; Manually run by hersh.hamadameen@soran.edu.iq; Timestamp: May 24 2021 4:17 PM</t>
  </si>
  <si>
    <t>19eqeg49BzMRY2_dsA5S9E58IZKAmAAnI</t>
  </si>
  <si>
    <t>https://drive.google.com/file/d/19eqeg49BzMRY2_dsA5S9E58IZKAmAAnI/view?usp=drivesdk</t>
  </si>
  <si>
    <t>Document successfully created; Document successfully merged; PDF created; Emails Sent: [To: amad.ahmed@soran.edu.iq]; Manually run by hersh.hamadameen@soran.edu.iq; Timestamp: May 24 2021 4:17 PM</t>
  </si>
  <si>
    <t>1iQELqySUTf2vpBh8wKgswVHjmD_IWbVS</t>
  </si>
  <si>
    <t>https://drive.google.com/file/d/1iQELqySUTf2vpBh8wKgswVHjmD_IWbVS/view?usp=drivesdk</t>
  </si>
  <si>
    <t>Document successfully created; Document successfully merged; PDF created; Emails Sent: [To: parwenhalaf@gmail.com]; Manually run by hersh.hamadameen@soran.edu.iq; Timestamp: May 24 2021 4:17 PM</t>
  </si>
  <si>
    <t>1wX7j-yUR1lHpXvI3UTgMwo6PL150-hg1</t>
  </si>
  <si>
    <t>https://drive.google.com/file/d/1wX7j-yUR1lHpXvI3UTgMwo6PL150-hg1/view?usp=drivesdk</t>
  </si>
  <si>
    <t>Document successfully created; Document successfully merged; PDF created; Emails Sent: [To: sarbast.ahmed@soran.edu.iq]; Manually run by hersh.hamadameen@soran.edu.iq; Timestamp: May 24 2021 4:18 PM</t>
  </si>
  <si>
    <t>ا.د. ازاد حسن قادر</t>
  </si>
  <si>
    <t xml:space="preserve">قسم الالعاب الجماعية </t>
  </si>
  <si>
    <t>azadqadir63@yahoo.com</t>
  </si>
  <si>
    <t>1rGqhp61SLB1nsbjwV3Ja3XjbO4GBDTtw</t>
  </si>
  <si>
    <t>https://drive.google.com/file/d/1rGqhp61SLB1nsbjwV3Ja3XjbO4GBDTtw/view?usp=drivesdk</t>
  </si>
  <si>
    <t>Document successfully created; Document successfully merged; PDF created; Emails Sent: [To: azadqadir63@yahoo.com]; Manually run by hersh.hamadameen@soran.edu.iq; Timestamp: May 24 2021 4:18 PM</t>
  </si>
  <si>
    <t>1yatsb565gTYYbi0FYXBctDHSmUg0Gjyq</t>
  </si>
  <si>
    <t>https://drive.google.com/file/d/1yatsb565gTYYbi0FYXBctDHSmUg0Gjyq/view?usp=drivesdk</t>
  </si>
  <si>
    <t>Document successfully created; Document successfully merged; PDF created; Emails Sent: [To: noora.ezzulddin@su.edu.krd]; Manually run by hersh.hamadameen@soran.edu.iq; Timestamp: May 24 2021 4:18 PM</t>
  </si>
  <si>
    <t>Dr.Zana Ibrahim Ali</t>
  </si>
  <si>
    <t xml:space="preserve">University of sulaimani </t>
  </si>
  <si>
    <t xml:space="preserve">college of physical education </t>
  </si>
  <si>
    <t>zana.ali@univsul.edu.iq</t>
  </si>
  <si>
    <t>1LMbH6F_aJ4sMbgyjipBjkD51C0DucjIi</t>
  </si>
  <si>
    <t>https://drive.google.com/file/d/1LMbH6F_aJ4sMbgyjipBjkD51C0DucjIi/view?usp=drivesdk</t>
  </si>
  <si>
    <t>Document successfully created; Document successfully merged; PDF created; Emails Sent: [To: zana.ali@univsul.edu.iq]; Manually run by hersh.hamadameen@soran.edu.iq; Timestamp: May 24 2021 4:18 PM</t>
  </si>
  <si>
    <t>ARAM TAHA YOUSIF ZANGANA</t>
  </si>
  <si>
    <t xml:space="preserve">Ministry of Education </t>
  </si>
  <si>
    <t>Soran education direction</t>
  </si>
  <si>
    <t>1sEmF5vzTojQbd7mYpQKgLMDs7Xc7xrVm</t>
  </si>
  <si>
    <t>https://drive.google.com/file/d/1sEmF5vzTojQbd7mYpQKgLMDs7Xc7xrVm/view?usp=drivesdk</t>
  </si>
  <si>
    <t>Document successfully created; Document successfully merged; PDF created; Emails Sent: [To: arammail.zangana@gmail.com]; Manually run by hersh.hamadameen@soran.edu.iq; Timestamp: May 24 2021 4:18 PM</t>
  </si>
  <si>
    <t>1WLUt-M6064BsVdR2E7HD_0e9AYP5N52Q</t>
  </si>
  <si>
    <t>https://drive.google.com/file/d/1WLUt-M6064BsVdR2E7HD_0e9AYP5N52Q/view?usp=drivesdk</t>
  </si>
  <si>
    <t>Document successfully created; Document successfully merged; PDF created; Emails Sent: [To: amjad.jumaa@soran.edu.iq]; Manually run by hersh.hamadameen@soran.edu.iq; Timestamp: May 24 2021 4:18 PM</t>
  </si>
  <si>
    <t>1FL8RU6gE3Sr8lvdHabiKG5Un_7RJlUWg</t>
  </si>
  <si>
    <t>https://drive.google.com/file/d/1FL8RU6gE3Sr8lvdHabiKG5Un_7RJlUWg/view?usp=drivesdk</t>
  </si>
  <si>
    <t>Document successfully created; Document successfully merged; PDF created; Emails Sent: [To: muayad.hadeeth@soran.edu.iq]; Manually run by hersh.hamadameen@soran.edu.iq; Timestamp: May 24 2021 4:18 PM</t>
  </si>
  <si>
    <t xml:space="preserve">كلية التربية البدنية و علوم الرياضة </t>
  </si>
  <si>
    <t>19zF4u3KCZi2zCdN31nXlebuIcPNtlKZw</t>
  </si>
  <si>
    <t>https://drive.google.com/file/d/19zF4u3KCZi2zCdN31nXlebuIcPNtlKZw/view?usp=drivesdk</t>
  </si>
  <si>
    <t>Document successfully created; Document successfully merged; PDF created; Emails Sent: [To: kani.sadiq@univsul.edu.iq]; Manually run by hersh.hamadameen@soran.edu.iq; Timestamp: May 24 2021 4:18 PM</t>
  </si>
  <si>
    <t>Omar Fadhil Omar</t>
  </si>
  <si>
    <t>Alqallam University</t>
  </si>
  <si>
    <t>fadhilomar85@gmail.com</t>
  </si>
  <si>
    <t>Great job</t>
  </si>
  <si>
    <t>1MA0mIU6zcRe6Xq4ybJiV7SUsijG8guPX</t>
  </si>
  <si>
    <t>https://drive.google.com/file/d/1MA0mIU6zcRe6Xq4ybJiV7SUsijG8guPX/view?usp=drivesdk</t>
  </si>
  <si>
    <t>Document successfully created; Document successfully merged; PDF created; Emails Sent: [To: fadhilomar85@gmail.com]; Manually run by hersh.hamadameen@soran.edu.iq; Timestamp: May 24 2021 4:19 PM</t>
  </si>
  <si>
    <t xml:space="preserve"> Maan Abdul Kareem Jasim </t>
  </si>
  <si>
    <t>U.Of Mosul</t>
  </si>
  <si>
    <t xml:space="preserve">Team Games  Dept </t>
  </si>
  <si>
    <t>maana.al_kareem@uomosul.edu.iq</t>
  </si>
  <si>
    <t>15Ad8jpzF2WTlqe7My72fhUf3xoffjdut</t>
  </si>
  <si>
    <t>https://drive.google.com/file/d/15Ad8jpzF2WTlqe7My72fhUf3xoffjdut/view?usp=drivesdk</t>
  </si>
  <si>
    <t>Document successfully created; Document successfully merged; PDF created; Emails Sent: [To: maana.al_kareem@uomosul.edu.iq]; Manually run by hersh.hamadameen@soran.edu.iq; Timestamp: May 24 2021 4:19 PM</t>
  </si>
  <si>
    <t xml:space="preserve">Faculty of Physical Education </t>
  </si>
  <si>
    <t>1aL8_xo3uQvi4otZe7RPROtlcKzM2dUcI</t>
  </si>
  <si>
    <t>https://drive.google.com/file/d/1aL8_xo3uQvi4otZe7RPROtlcKzM2dUcI/view?usp=drivesdk</t>
  </si>
  <si>
    <t>Document successfully created; Document successfully merged; PDF created; Emails Sent: [To: ammar.hussien@soran.edu.iq]; Manually run by hersh.hamadameen@soran.edu.iq; Timestamp: May 24 2021 4:19 PM</t>
  </si>
  <si>
    <t>Department of Basic Education</t>
  </si>
  <si>
    <t>Thank you so much</t>
  </si>
  <si>
    <t>1Dow25UUG2V9hgzLVFqBCIy11MYyr85U0</t>
  </si>
  <si>
    <t>https://drive.google.com/file/d/1Dow25UUG2V9hgzLVFqBCIy11MYyr85U0/view?usp=drivesdk</t>
  </si>
  <si>
    <t>Document successfully created; Document successfully merged; PDF created; Emails Sent: [To: dakan.omar@univsul.edu.iq]; Manually run by hersh.hamadameen@soran.edu.iq; Timestamp: May 24 2021 4:19 PM</t>
  </si>
  <si>
    <t xml:space="preserve">Hersh Yousif HAMADAMEEN </t>
  </si>
  <si>
    <t>1z9XFxWxisYJq6_rGzT7PPREHSkNFRjDd</t>
  </si>
  <si>
    <t>https://drive.google.com/file/d/1z9XFxWxisYJq6_rGzT7PPREHSkNFRjDd/view?usp=drivesdk</t>
  </si>
  <si>
    <t>Document successfully created; Document successfully merged; PDF created; Emails Sent: [To: hersh.hamadameen@soran.edu.iq]; Manually run by hersh.hamadameen@soran.edu.iq; Timestamp: May 24 2021 4:19 PM</t>
  </si>
  <si>
    <t>Nashaat Aziz Abbas</t>
  </si>
  <si>
    <t xml:space="preserve">معاون رئيس مدربين رياضيين </t>
  </si>
  <si>
    <t xml:space="preserve">كلية التربيه البدنية وعلوم الرياضه </t>
  </si>
  <si>
    <t xml:space="preserve">محاضرة علميه على مستوى عالي </t>
  </si>
  <si>
    <t>10ccgh2XxZz70vWCenaph6b8FLwn_pXvK</t>
  </si>
  <si>
    <t>https://drive.google.com/file/d/10ccgh2XxZz70vWCenaph6b8FLwn_pXvK/view?usp=drivesdk</t>
  </si>
  <si>
    <t>Document successfully created; Document successfully merged; PDF created; Emails Sent: [To: nashaatsport2016@yahoo.com]; Manually run by hersh.hamadameen@soran.edu.iq; Timestamp: May 24 2021 4:19 PM</t>
  </si>
  <si>
    <t>IDIRS AHMED KARIM</t>
  </si>
  <si>
    <t xml:space="preserve">SULAYMANYIAH </t>
  </si>
  <si>
    <t>PHYSICAL EDUCATION AND SPORTSCIENCE</t>
  </si>
  <si>
    <t xml:space="preserve">BASIC DEPARTMENT </t>
  </si>
  <si>
    <t>idris.karim@univsul.edu.iq</t>
  </si>
  <si>
    <t>Thank you for  your information</t>
  </si>
  <si>
    <t>1iBBGJMHMopmq1d0HnV_PBhdlReok2UGW</t>
  </si>
  <si>
    <t>https://drive.google.com/file/d/1iBBGJMHMopmq1d0HnV_PBhdlReok2UGW/view?usp=drivesdk</t>
  </si>
  <si>
    <t>Document successfully created; Document successfully merged; PDF created; Emails Sent: [To: idris.karim@univsul.edu.iq]; Manually run by hersh.hamadameen@soran.edu.iq; Timestamp: May 24 2021 4:20 PM</t>
  </si>
  <si>
    <t>naree ebrahim khursheed</t>
  </si>
  <si>
    <t>1uoxnIjIkBPJgPULue-tLhlFJO-JhpY6U</t>
  </si>
  <si>
    <t>https://drive.google.com/file/d/1uoxnIjIkBPJgPULue-tLhlFJO-JhpY6U/view?usp=drivesdk</t>
  </si>
  <si>
    <t>Document successfully created; Document successfully merged; PDF created; Emails Sent: [To: nalisport574@gmail.com]; Manually run by hersh.hamadameen@soran.edu.iq; Timestamp: May 24 2021 4:20 PM</t>
  </si>
  <si>
    <t>SAUD ABDUL KANE MAJEED</t>
  </si>
  <si>
    <t>Biomechanic</t>
  </si>
  <si>
    <t>saudalhorami@gmail.com</t>
  </si>
  <si>
    <t>1kQ4NEgyR1k9sYnTXFhKAjjaykUiSUr6n</t>
  </si>
  <si>
    <t>https://drive.google.com/file/d/1kQ4NEgyR1k9sYnTXFhKAjjaykUiSUr6n/view?usp=drivesdk</t>
  </si>
  <si>
    <t>Document successfully created; Document successfully merged; PDF created; Emails Sent: [To: saudalhorami@gmail.com]; Manually run by hersh.hamadameen@soran.edu.iq; Timestamp: May 24 2021 4:20 PM</t>
  </si>
  <si>
    <t>It was excellent</t>
  </si>
  <si>
    <t>1qBo4Jg4wbWev6PMQfJljmx_lyA5WfPJ1</t>
  </si>
  <si>
    <t>https://drive.google.com/file/d/1qBo4Jg4wbWev6PMQfJljmx_lyA5WfPJ1/view?usp=drivesdk</t>
  </si>
  <si>
    <t>Document successfully created; Document successfully merged; PDF created; Emails Sent: [To: bestoon.ahmad@soran.edu.iq]; Manually run by hersh.hamadameen@soran.edu.iq; Timestamp: May 24 2021 4:20 PM</t>
  </si>
  <si>
    <t>Dr . NAQEE HAMZAH JASIM AL SIYAF</t>
  </si>
  <si>
    <t>1hZhsd1Qcup5LupYvBAgSDhPsRh0BNRFv</t>
  </si>
  <si>
    <t>https://drive.google.com/file/d/1hZhsd1Qcup5LupYvBAgSDhPsRh0BNRFv/view?usp=drivesdk</t>
  </si>
  <si>
    <t>Document successfully created; Document successfully merged; PDF created; Emails Sent: [To: naqi.jasm@soran.edu.iq]; Manually run by hersh.hamadameen@soran.edu.iq; Timestamp: May 24 2021 4:20 PM</t>
  </si>
  <si>
    <t>Good  Luck</t>
  </si>
  <si>
    <t>1WmIg30I67Z34xRl7KdCaLzLqNAD3HH4Y</t>
  </si>
  <si>
    <t>https://drive.google.com/file/d/1WmIg30I67Z34xRl7KdCaLzLqNAD3HH4Y/view?usp=drivesdk</t>
  </si>
  <si>
    <t>Document successfully created; Document successfully merged; PDF created; Emails Sent: [To: mumtaz.ameen@soran.edu.iq]; Manually run by hersh.hamadameen@soran.edu.iq; Timestamp: May 24 2021 4:20 PM</t>
  </si>
  <si>
    <t>Salahaddin University - Erbil</t>
  </si>
  <si>
    <t>التربية- شقلاوة</t>
  </si>
  <si>
    <t>كل الشكر</t>
  </si>
  <si>
    <t>1at2l5UunVaHh49Ytdkc0tQAGeY4rHyuE</t>
  </si>
  <si>
    <t>https://drive.google.com/file/d/1at2l5UunVaHh49Ytdkc0tQAGeY4rHyuE/view?usp=drivesdk</t>
  </si>
  <si>
    <t>Document successfully created; Document successfully merged; PDF created; Emails Sent: [To: malawan.moohamad@su.edu.krd]; Manually run by hersh.hamadameen@soran.edu.iq; Timestamp: May 24 2021 4:20 PM</t>
  </si>
  <si>
    <t>1AEHwri3Gpa7Zmq_6xfRMezWpGgoBJXyS</t>
  </si>
  <si>
    <t>https://drive.google.com/file/d/1AEHwri3Gpa7Zmq_6xfRMezWpGgoBJXyS/view?usp=drivesdk</t>
  </si>
  <si>
    <t>Document successfully created; Document successfully merged; PDF created; Emails Sent: [To: kaifi.aziz@soran.edu.iq]; Manually run by hersh.hamadameen@soran.edu.iq; Timestamp: May 24 2021 4:21 PM</t>
  </si>
  <si>
    <t>Manhal Boya</t>
  </si>
  <si>
    <t xml:space="preserve">Physical Education and Sport Science </t>
  </si>
  <si>
    <t xml:space="preserve">Individual games </t>
  </si>
  <si>
    <t>10kUuHESQrbwI3nMBCJ2gKvaquyBqT4vR</t>
  </si>
  <si>
    <t>https://drive.google.com/file/d/10kUuHESQrbwI3nMBCJ2gKvaquyBqT4vR/view?usp=drivesdk</t>
  </si>
  <si>
    <t>Document successfully created; Document successfully merged; PDF created; Emails Sent: [To: manhal.boya@su.edu.krd]; Manually run by hersh.hamadameen@soran.edu.iq; Timestamp: May 24 2021 4:21 PM</t>
  </si>
  <si>
    <t>Haidar bawakhan  Ahmed</t>
  </si>
  <si>
    <t xml:space="preserve">كلیه‌ التربیه‌ الاساسیه‌ </t>
  </si>
  <si>
    <t xml:space="preserve">قسم التربیه‌ الریاضيه </t>
  </si>
  <si>
    <t>1EyRn-qGe9GzPPhnaW0qYZPt358J8xvKf</t>
  </si>
  <si>
    <t>https://drive.google.com/file/d/1EyRn-qGe9GzPPhnaW0qYZPt358J8xvKf/view?usp=drivesdk</t>
  </si>
  <si>
    <t>Document successfully created; Document successfully merged; PDF created; Emails Sent: [To: haidar.bawakhan@garmian.edu.krd]; Manually run by hersh.hamadameen@soran.edu.iq; Timestamp: May 24 2021 4:21 PM</t>
  </si>
  <si>
    <t xml:space="preserve">Shilan Hussein Mohammed </t>
  </si>
  <si>
    <t xml:space="preserve">تربية الأساس </t>
  </si>
  <si>
    <t>Shilan.mohammed@univsul.edu.iq</t>
  </si>
  <si>
    <t>ممتازه</t>
  </si>
  <si>
    <t>1h3ceruqMYKTVtXGs1NRujxSPOoWR1vrp</t>
  </si>
  <si>
    <t>https://drive.google.com/file/d/1h3ceruqMYKTVtXGs1NRujxSPOoWR1vrp/view?usp=drivesdk</t>
  </si>
  <si>
    <t>Document successfully created; Document successfully merged; PDF created; Emails Sent: [To: Shilan.mohammed@univsul.edu.iq]; Manually run by hersh.hamadameen@soran.edu.iq; Timestamp: May 24 2021 4:21 PM</t>
  </si>
  <si>
    <t>HEWA MOHAMMED AMEEN NABEE</t>
  </si>
  <si>
    <t>1NeWKCUBiz0G8T4rJgO3tiFiDaCAmG6S-</t>
  </si>
  <si>
    <t>https://drive.google.com/file/d/1NeWKCUBiz0G8T4rJgO3tiFiDaCAmG6S-/view?usp=drivesdk</t>
  </si>
  <si>
    <t>Document successfully created; Document successfully merged; PDF created; Emails Sent: [To: hewa.nabee@soran.edu.iq]; Manually run by hersh.hamadameen@soran.edu.iq; Timestamp: May 24 2021 4:21 PM</t>
  </si>
  <si>
    <t>ALAN KHORSHE RAFIQ</t>
  </si>
  <si>
    <t>SULAIMANYA _ IRAQ</t>
  </si>
  <si>
    <t>physical eucation and sport scinse</t>
  </si>
  <si>
    <t>18Se6BIbvCwkzJ12_-PRjbnZDGV2UJHJi</t>
  </si>
  <si>
    <t>https://drive.google.com/file/d/18Se6BIbvCwkzJ12_-PRjbnZDGV2UJHJi/view?usp=drivesdk</t>
  </si>
  <si>
    <t>Document successfully created; Document successfully merged; PDF created; Emails Sent: [To: alan.rafiq@univsul.edu.iq]; Manually run by hersh.hamadameen@soran.edu.iq; Timestamp: May 24 2021 4:21 PM</t>
  </si>
  <si>
    <t>1N8SVfn-lf0ht92FKBBp8i_CyLlCQjnHS</t>
  </si>
  <si>
    <t>https://drive.google.com/file/d/1N8SVfn-lf0ht92FKBBp8i_CyLlCQjnHS/view?usp=drivesdk</t>
  </si>
  <si>
    <t>Document successfully created; Document successfully merged; PDF created; Emails Sent: [To: nasih.hamadamin@soran.edu.iq]; Manually run by hersh.hamadameen@soran.edu.iq; Timestamp: May 24 2021 4:21 PM</t>
  </si>
  <si>
    <t>Salahaddin university arbil</t>
  </si>
  <si>
    <t xml:space="preserve">تربية شقلاوة </t>
  </si>
  <si>
    <t>عربي</t>
  </si>
  <si>
    <t>1ObwzYDEdJP9R05F8nF3udlefgNvvoCpJ</t>
  </si>
  <si>
    <t>https://drive.google.com/file/d/1ObwzYDEdJP9R05F8nF3udlefgNvvoCpJ/view?usp=drivesdk</t>
  </si>
  <si>
    <t>Document successfully created; Document successfully merged; PDF created; Emails Sent: [To: sozan.mohammed@su.edu.krd]; Manually run by hersh.hamadameen@soran.edu.iq; Timestamp: May 24 2021 4:21 PM</t>
  </si>
  <si>
    <t>Abdulmalek othman hamadamin</t>
  </si>
  <si>
    <t>Abdulmalek.hamadamin@soran.edu.iq</t>
  </si>
  <si>
    <t>1wn4mBR0AJbPhh6CXcZZ6TjhkFRhhcF05</t>
  </si>
  <si>
    <t>https://drive.google.com/file/d/1wn4mBR0AJbPhh6CXcZZ6TjhkFRhhcF05/view?usp=drivesdk</t>
  </si>
  <si>
    <t>Document successfully created; Document successfully merged; PDF created; Emails Sent: [To: Abdulmalek.hamadamin@soran.edu.iq]; Manually run by hersh.hamadameen@soran.edu.iq; Timestamp: May 24 2021 4:22 PM</t>
  </si>
  <si>
    <t>Haji Abdul Rahman haji</t>
  </si>
  <si>
    <t>1MvXAZK2DjwWeH324PPpsdq9XAQ5G71R_</t>
  </si>
  <si>
    <t>https://drive.google.com/file/d/1MvXAZK2DjwWeH324PPpsdq9XAQ5G71R_/view?usp=drivesdk</t>
  </si>
  <si>
    <t>Document successfully created; Document successfully merged; PDF created; Emails Sent: [To: haji.haji@kue.soran.edu.iq]; Manually run by hersh.hamadameen@soran.edu.iq; Timestamp: May 24 2021 4:22 PM</t>
  </si>
  <si>
    <t xml:space="preserve">Presedency of Soran University </t>
  </si>
  <si>
    <t>Postgratua and Academic Studing</t>
  </si>
  <si>
    <t>1RdTVpXO7wI0SNZP2t1yW3Vv8B_AWsXny</t>
  </si>
  <si>
    <t>https://drive.google.com/file/d/1RdTVpXO7wI0SNZP2t1yW3Vv8B_AWsXny/view?usp=drivesdk</t>
  </si>
  <si>
    <t>Document successfully created; Document successfully merged; PDF created; Emails Sent: [To: ribaz.biro@soran.edu.iq]; Manually run by hersh.hamadameen@soran.edu.iq; Timestamp: May 24 2021 4:22 PM</t>
  </si>
  <si>
    <t xml:space="preserve">Srwa Hussein Mustafa </t>
  </si>
  <si>
    <t xml:space="preserve">None </t>
  </si>
  <si>
    <t>1yrvLqVtTa8ec_rUW6YGsmkWxcraJlTds</t>
  </si>
  <si>
    <t>https://drive.google.com/file/d/1yrvLqVtTa8ec_rUW6YGsmkWxcraJlTds/view?usp=drivesdk</t>
  </si>
  <si>
    <t>Document successfully created; Document successfully merged; PDF created; Emails Sent: [To: srwa.mustafa@soran.edu.iq]; Manually run by hersh.hamadameen@soran.edu.iq; Timestamp: May 24 2021 4:22 PM</t>
  </si>
  <si>
    <t>1VArGjZoTamAy_p9STiRYqjUOx_mhQtSM</t>
  </si>
  <si>
    <t>https://drive.google.com/file/d/1VArGjZoTamAy_p9STiRYqjUOx_mhQtSM/view?usp=drivesdk</t>
  </si>
  <si>
    <t>Document successfully created; Document successfully merged; PDF created; Emails Sent: [To: mumtaz.ameen@soran.edu.iq]; Manually run by hersh.hamadameen@soran.edu.iq; Timestamp: May 24 2021 4:22 PM</t>
  </si>
  <si>
    <t>FURSAH  AHMAD  HUSSEIN</t>
  </si>
  <si>
    <t>1XGQsdIfGMtuJb2YBU4Pu-9MIZOw8z-e8</t>
  </si>
  <si>
    <t>https://drive.google.com/file/d/1XGQsdIfGMtuJb2YBU4Pu-9MIZOw8z-e8/view?usp=drivesdk</t>
  </si>
  <si>
    <t>Document successfully created; Document successfully merged; PDF created; Emails Sent: [To: farsat.hussin@soran.edu.iq]; Manually run by hersh.hamadameen@soran.edu.iq; Timestamp: May 24 2021 4:22 PM</t>
  </si>
  <si>
    <t>1j0QVw4xQEQSqwekm1Wm6nUk1ehqKq6Z_</t>
  </si>
  <si>
    <t>https://drive.google.com/file/d/1j0QVw4xQEQSqwekm1Wm6nUk1ehqKq6Z_/view?usp=drivesdk</t>
  </si>
  <si>
    <t>Document successfully created; Document successfully merged; PDF created; Emails Sent: [To: khlood.saeed@soran.edu.iq]; Manually run by hersh.hamadameen@soran.edu.iq; Timestamp: May 24 2021 4:22 PM</t>
  </si>
  <si>
    <t xml:space="preserve">salam tahseen othman </t>
  </si>
  <si>
    <t>جامعە صلاح الدین</t>
  </si>
  <si>
    <t>کلیە التربیە</t>
  </si>
  <si>
    <t>قسم ریاضة</t>
  </si>
  <si>
    <t xml:space="preserve">زۆر سوپاس دەستان خۆش بێت هەر سەرکەتوو بن </t>
  </si>
  <si>
    <t>1vRtkKjbsQS7rNNT0tiaFuNNZQA9JI8J1</t>
  </si>
  <si>
    <t>https://drive.google.com/file/d/1vRtkKjbsQS7rNNT0tiaFuNNZQA9JI8J1/view?usp=drivesdk</t>
  </si>
  <si>
    <t>Document successfully created; Document successfully merged; PDF created; Emails Sent: [To: salamxavi21@gmail.com]; Manually run by hersh.hamadameen@soran.edu.iq; Timestamp: May 24 2021 4:23 PM</t>
  </si>
  <si>
    <t>160OqOEcZhPvGMmr30zXuql4QaBqb6qMh</t>
  </si>
  <si>
    <t>https://drive.google.com/file/d/160OqOEcZhPvGMmr30zXuql4QaBqb6qMh/view?usp=drivesdk</t>
  </si>
  <si>
    <t>Document successfully created; Document successfully merged; PDF created; Emails Sent: [To: lyk190h@pe.soran.edu.iq]; Manually run by hersh.hamadameen@soran.edu.iq; Timestamp: May 24 2021 4:23 PM</t>
  </si>
  <si>
    <t>Abdullah</t>
  </si>
  <si>
    <t>Pharmacy</t>
  </si>
  <si>
    <t xml:space="preserve">Pharmacy college </t>
  </si>
  <si>
    <t xml:space="preserve">Pharmacy </t>
  </si>
  <si>
    <t>1U4z0qsVpVk0p1B3ONFG5w86x_s3BrUUs</t>
  </si>
  <si>
    <t>https://drive.google.com/file/d/1U4z0qsVpVk0p1B3ONFG5w86x_s3BrUUs/view?usp=drivesdk</t>
  </si>
  <si>
    <t>Document successfully created; Document successfully merged; PDF created; Emails Sent: [To: dr.abdulwadood@tu.edu.iq]; Manually run by hersh.hamadameen@soran.edu.iq; Timestamp: May 24 2021 4:23 PM</t>
  </si>
  <si>
    <t xml:space="preserve">الرياضة الاساسية </t>
  </si>
  <si>
    <t>عاشت ايدكم</t>
  </si>
  <si>
    <t>1KqsBGc0X8ytTqJkGiLLiPia8Fvm4xb_9</t>
  </si>
  <si>
    <t>https://drive.google.com/file/d/1KqsBGc0X8ytTqJkGiLLiPia8Fvm4xb_9/view?usp=drivesdk</t>
  </si>
  <si>
    <t>Document successfully created; Document successfully merged; PDF created; Emails Sent: [To: tarqahmad1960@gmail.com]; Manually run by hersh.hamadameen@soran.edu.iq; Timestamp: May 24 2021 4:23 PM</t>
  </si>
  <si>
    <t>قوتابى ماستةر</t>
  </si>
  <si>
    <t>وةرش</t>
  </si>
  <si>
    <t>1Tyz__SkkA8p2xfIkF75bhhwt43BYTKSq</t>
  </si>
  <si>
    <t>https://drive.google.com/file/d/1Tyz__SkkA8p2xfIkF75bhhwt43BYTKSq/view?usp=drivesdk</t>
  </si>
  <si>
    <t>Document successfully created; Document successfully merged; PDF created; Emails Sent: [To: sarwan.qadir@soran.edu.iq]; Manually run by hersh.hamadameen@soran.edu.iq; Timestamp: May 24 2021 4:23 PM</t>
  </si>
  <si>
    <t>1sRlViCUQ9WQxfAnprOLIywtci8ZB9cmn</t>
  </si>
  <si>
    <t>https://drive.google.com/file/d/1sRlViCUQ9WQxfAnprOLIywtci8ZB9cmn/view?usp=drivesdk</t>
  </si>
  <si>
    <t>Document successfully created; Document successfully merged; PDF created; Emails Sent: [To: nasih.hamadamin@soran.edu.iq]; Manually run by hersh.hamadameen@soran.edu.iq; Timestamp: May 24 2021 4:23 PM</t>
  </si>
  <si>
    <t>1pzX_uRW8L1AB2dPUGmkMZI14p11Wbdc-</t>
  </si>
  <si>
    <t>https://drive.google.com/file/d/1pzX_uRW8L1AB2dPUGmkMZI14p11Wbdc-/view?usp=drivesdk</t>
  </si>
  <si>
    <t>Document successfully created; Document successfully merged; PDF created; Emails Sent: [To: kaifi.aziz@soran.edu.iq]; Manually run by hersh.hamadameen@soran.edu.iq; Timestamp: May 24 2021 4:23 PM</t>
  </si>
  <si>
    <t>Ashna Mohammed Abdwllah Nury</t>
  </si>
  <si>
    <t>faculty of iducation</t>
  </si>
  <si>
    <t>ashnasport52@gmail.com</t>
  </si>
  <si>
    <t>its a very good work shop thanks alot</t>
  </si>
  <si>
    <t>1-g7_Dd-KqCOIqObkJ3q6ipqAPTO4UY20</t>
  </si>
  <si>
    <t>https://drive.google.com/file/d/1-g7_Dd-KqCOIqObkJ3q6ipqAPTO4UY20/view?usp=drivesdk</t>
  </si>
  <si>
    <t>Document successfully created; Document successfully merged; PDF created; Emails Sent: [To: ashnasport52@gmail.com]; Manually run by hersh.hamadameen@soran.edu.iq; Timestamp: May 24 2021 4:24 PM</t>
  </si>
  <si>
    <t>Soran Burhan mohammed</t>
  </si>
  <si>
    <t xml:space="preserve">garmian </t>
  </si>
  <si>
    <t>colleg of basic education</t>
  </si>
  <si>
    <t>iraq</t>
  </si>
  <si>
    <t>soran80spo@gmail.com</t>
  </si>
  <si>
    <t>1p3itqIa22bBL6ZVdrgnpxovmolLKBz4s</t>
  </si>
  <si>
    <t>https://drive.google.com/file/d/1p3itqIa22bBL6ZVdrgnpxovmolLKBz4s/view?usp=drivesdk</t>
  </si>
  <si>
    <t>Document successfully created; Document successfully merged; PDF created; Emails Sent: [To: soran80spo@gmail.com]; Manually run by hersh.hamadameen@soran.edu.iq; Timestamp: May 24 2021 4:24 PM</t>
  </si>
  <si>
    <t>Alan salah salih</t>
  </si>
  <si>
    <t>alan.salih@univsul.edu.iq</t>
  </si>
  <si>
    <t>1y0zY3n0uGQdo-zBVOlVwcUaXBQpuxwNs</t>
  </si>
  <si>
    <t>https://drive.google.com/file/d/1y0zY3n0uGQdo-zBVOlVwcUaXBQpuxwNs/view?usp=drivesdk</t>
  </si>
  <si>
    <t>Document successfully created; Document successfully merged; PDF created; Emails Sent: [To: alan.salih@univsul.edu.iq]; Manually run by hersh.hamadameen@soran.edu.iq; Timestamp: May 24 2021 4:24 PM</t>
  </si>
  <si>
    <t>abuzed saber kareem</t>
  </si>
  <si>
    <t>جامعة هةولير طبية</t>
  </si>
  <si>
    <t>كلية تمريض</t>
  </si>
  <si>
    <t>تمريض</t>
  </si>
  <si>
    <t>abuzedsabr1@gmail.com</t>
  </si>
  <si>
    <t>1UHhZ19Bj25jFvs3IRRUOfMvzbIL1ILC2</t>
  </si>
  <si>
    <t>https://drive.google.com/file/d/1UHhZ19Bj25jFvs3IRRUOfMvzbIL1ILC2/view?usp=drivesdk</t>
  </si>
  <si>
    <t>Document successfully created; Document successfully merged; PDF created; Emails Sent: [To: abuzedsabr1@gmail.com]; Manually run by hersh.hamadameen@soran.edu.iq; Timestamp: May 24 2021 4:24 PM</t>
  </si>
  <si>
    <t>1hDGQ3X_yq4waLh4ulEPecydRAyQQy502</t>
  </si>
  <si>
    <t>https://drive.google.com/file/d/1hDGQ3X_yq4waLh4ulEPecydRAyQQy502/view?usp=drivesdk</t>
  </si>
  <si>
    <t>Document successfully created; Document successfully merged; PDF created; Emails Sent: [To: hiam.ahmed@su.edu.krd]; Manually run by hersh.hamadameen@soran.edu.iq; Timestamp: May 24 2021 4:24 PM</t>
  </si>
  <si>
    <t xml:space="preserve">It would have been better if the speakers had presented in Kurdish language. </t>
  </si>
  <si>
    <t>1zWBgy1MoN17MvU3pH8i-VVnPs2eBQkZs</t>
  </si>
  <si>
    <t>https://drive.google.com/file/d/1zWBgy1MoN17MvU3pH8i-VVnPs2eBQkZs/view?usp=drivesdk</t>
  </si>
  <si>
    <t>Document successfully created; Document successfully merged; PDF created; Emails Sent: [To: kako.yousif@ene.soran.edu.iq]; Manually run by hersh.hamadameen@soran.edu.iq; Timestamp: May 24 2021 4:24 PM</t>
  </si>
  <si>
    <t xml:space="preserve">Rahil Abubaker Mohammed </t>
  </si>
  <si>
    <t xml:space="preserve">Sulaymaniyah University </t>
  </si>
  <si>
    <t xml:space="preserve">Physical Education and sport sciences </t>
  </si>
  <si>
    <t>1TK5oxMfefE5vVa1-VinriHismo9Te53F</t>
  </si>
  <si>
    <t>https://drive.google.com/file/d/1TK5oxMfefE5vVa1-VinriHismo9Te53F/view?usp=drivesdk</t>
  </si>
  <si>
    <t>Document successfully created; Document successfully merged; PDF created; Emails Sent: [To: rahil.mohammed@univsul.edu.iq]; Manually run by hersh.hamadameen@soran.edu.iq; Timestamp: May 24 2021 4:24 PM</t>
  </si>
  <si>
    <t>Tanya hassan hussen</t>
  </si>
  <si>
    <t>جامعة السيمانية</t>
  </si>
  <si>
    <t>كلية التربية البدنية والعلوم الرياضة</t>
  </si>
  <si>
    <t>الاساس</t>
  </si>
  <si>
    <t>tanyahassan66@gmail.com</t>
  </si>
  <si>
    <t>لا شكرا ممتاز</t>
  </si>
  <si>
    <t>16jrW9reB8HvE5jBye4Xaks62vksuSZDu</t>
  </si>
  <si>
    <t>https://drive.google.com/file/d/16jrW9reB8HvE5jBye4Xaks62vksuSZDu/view?usp=drivesdk</t>
  </si>
  <si>
    <t>Document successfully created; Document successfully merged; PDF created; Emails Sent: [To: tanyahassan66@gmail.com]; Manually run by hersh.hamadameen@soran.edu.iq; Timestamp: May 24 2021 4:25 PM</t>
  </si>
  <si>
    <t>التربية الریاضية</t>
  </si>
  <si>
    <t>18HxBwZqSR91AsDa2G7AxrWd2KkoxGM7c</t>
  </si>
  <si>
    <t>https://drive.google.com/file/d/18HxBwZqSR91AsDa2G7AxrWd2KkoxGM7c/view?usp=drivesdk</t>
  </si>
  <si>
    <t>Document successfully created; Document successfully merged; PDF created; Emails Sent: [To: abdullah.awla@soran.edu.iq]; Manually run by hersh.hamadameen@soran.edu.iq; Timestamp: May 24 2021 4:25 PM</t>
  </si>
  <si>
    <t>Prof.Dr Haval Khorshid Rafiq</t>
  </si>
  <si>
    <t>Sulaimaniya</t>
  </si>
  <si>
    <t>haval.rafiq@univsul.edu.iq</t>
  </si>
  <si>
    <t>1NkCcGeoZf2CBrPcY0ExYWAC7ZX2PlgN0</t>
  </si>
  <si>
    <t>https://drive.google.com/file/d/1NkCcGeoZf2CBrPcY0ExYWAC7ZX2PlgN0/view?usp=drivesdk</t>
  </si>
  <si>
    <t>Document successfully created; Document successfully merged; PDF created; Emails Sent: [To: haval.rafiq@univsul.edu.iq]; Manually run by hersh.hamadameen@soran.edu.iq; Timestamp: May 24 2021 4:25 PM</t>
  </si>
  <si>
    <t xml:space="preserve">Saba yaseen fathi </t>
  </si>
  <si>
    <t>Mosul universty</t>
  </si>
  <si>
    <t xml:space="preserve">College of physical education and sports sciences </t>
  </si>
  <si>
    <t>seba_fathi@yahoo.com</t>
  </si>
  <si>
    <t>1nI3jSquLQTcS2C8QLJl5r5Xx39j_82Qv</t>
  </si>
  <si>
    <t>https://drive.google.com/file/d/1nI3jSquLQTcS2C8QLJl5r5Xx39j_82Qv/view?usp=drivesdk</t>
  </si>
  <si>
    <t>Document successfully created; Document successfully merged; PDF created; Emails Sent: [To: seba_fathi@yahoo.com]; Manually run by hersh.hamadameen@soran.edu.iq; Timestamp: May 24 2021 4:25 PM</t>
  </si>
  <si>
    <t>1EM3eKcesZU82lm50GLjKmXsqlceiEZ_4</t>
  </si>
  <si>
    <t>https://drive.google.com/file/d/1EM3eKcesZU82lm50GLjKmXsqlceiEZ_4/view?usp=drivesdk</t>
  </si>
  <si>
    <t>Document successfully created; Document successfully merged; PDF created; Emails Sent: [To: bebak.alikhan@univsul.edu.iq]; Manually run by hersh.hamadameen@soran.edu.iq; Timestamp: May 24 2021 4:25 PM</t>
  </si>
  <si>
    <t>Reband kamaran hamawafaa</t>
  </si>
  <si>
    <t xml:space="preserve">Sulaymanyah </t>
  </si>
  <si>
    <t>reband.hamawafaa@univsul.edu.iq</t>
  </si>
  <si>
    <t>1A5rwDyo899uUcVp3URoQV3zZm7JjGjag</t>
  </si>
  <si>
    <t>https://drive.google.com/file/d/1A5rwDyo899uUcVp3URoQV3zZm7JjGjag/view?usp=drivesdk</t>
  </si>
  <si>
    <t>Document successfully created; Document successfully merged; PDF created; Emails Sent: [To: reband.hamawafaa@univsul.edu.iq]; Manually run by hersh.hamadameen@soran.edu.iq; Timestamp: May 24 2021 4:25 PM</t>
  </si>
  <si>
    <t>azad hassan abdulah</t>
  </si>
  <si>
    <t>college</t>
  </si>
  <si>
    <t>azadhassan6@yahoo.com</t>
  </si>
  <si>
    <t>1gK2fB2aHX62x85L3A1p9L7pjgdWJN0-l</t>
  </si>
  <si>
    <t>https://drive.google.com/file/d/1gK2fB2aHX62x85L3A1p9L7pjgdWJN0-l/view?usp=drivesdk</t>
  </si>
  <si>
    <t>Document successfully created; Document successfully merged; PDF created; Emails Sent: [To: azadhassan6@yahoo.com]; Manually run by hersh.hamadameen@soran.edu.iq; Timestamp: May 24 2021 4:25 PM</t>
  </si>
  <si>
    <t>1Bd8XbKYnZyd0_-lN8Q71lvWbLE4yiLqM</t>
  </si>
  <si>
    <t>https://drive.google.com/file/d/1Bd8XbKYnZyd0_-lN8Q71lvWbLE4yiLqM/view?usp=drivesdk</t>
  </si>
  <si>
    <t>Document successfully created; Document successfully merged; PDF created; Emails Sent: [To: nasih.hamadamin@soran.edu.iq]; Manually run by hersh.hamadameen@soran.edu.iq; Timestamp: May 24 2021 4:26 PM</t>
  </si>
  <si>
    <t>ASISTANT PORF.DR.RADHWAN H. JAMEEL</t>
  </si>
  <si>
    <t>PHYSICAL EDUCATION &amp; SPORT SCIENCES</t>
  </si>
  <si>
    <t>TEAM SPORT &amp; SPORTS SCIENCES</t>
  </si>
  <si>
    <t>IHAVE MANY BEST WISHES , VERY GOOD</t>
  </si>
  <si>
    <t>1TsVKX-wu2fNUMhm7ImfQumwumd9ULKZw</t>
  </si>
  <si>
    <t>https://drive.google.com/file/d/1TsVKX-wu2fNUMhm7ImfQumwumd9ULKZw/view?usp=drivesdk</t>
  </si>
  <si>
    <t>Document successfully created; Document successfully merged; PDF created; Emails Sent: [To: radhwan.jameel@su.edu.krd]; Manually run by hersh.hamadameen@soran.edu.iq; Timestamp: May 24 2021 4:26 PM</t>
  </si>
  <si>
    <t>16-Gt-P4C9rGtKg4BRi4YO_jH2iiq9yFc</t>
  </si>
  <si>
    <t>https://drive.google.com/file/d/16-Gt-P4C9rGtKg4BRi4YO_jH2iiq9yFc/view?usp=drivesdk</t>
  </si>
  <si>
    <t>Document successfully created; Document successfully merged; PDF created; Emails Sent: [To: naqi.jasm@soran.edu.iq]; Manually run by hersh.hamadameen@soran.edu.iq; Timestamp: May 24 2021 4:26 PM</t>
  </si>
  <si>
    <t>1-GcC68xaaz6hXkQQ-N-qITdIsrODg52t</t>
  </si>
  <si>
    <t>https://drive.google.com/file/d/1-GcC68xaaz6hXkQQ-N-qITdIsrODg52t/view?usp=drivesdk</t>
  </si>
  <si>
    <t>Document successfully created; Document successfully merged; PDF created; Emails Sent: [To: rahil.mohammed@univsul.edu.iq]; Manually run by hersh.hamadameen@soran.edu.iq; Timestamp: May 24 2021 4:26 PM</t>
  </si>
  <si>
    <t>Amanj Ali hussain</t>
  </si>
  <si>
    <t xml:space="preserve">Sulimany </t>
  </si>
  <si>
    <t xml:space="preserve">Physical education and sport science  </t>
  </si>
  <si>
    <t>amanj.hussain@univsul.edu.iq</t>
  </si>
  <si>
    <t xml:space="preserve">N/v </t>
  </si>
  <si>
    <t>1pLOt2S_bp3pGWIza13idYtilbbbOYtpA</t>
  </si>
  <si>
    <t>https://drive.google.com/file/d/1pLOt2S_bp3pGWIza13idYtilbbbOYtpA/view?usp=drivesdk</t>
  </si>
  <si>
    <t>Document successfully created; Document successfully merged; PDF created; Emails Sent: [To: amanj.hussain@univsul.edu.iq]; Manually run by hersh.hamadameen@soran.edu.iq; Timestamp: May 24 2021 4:26 PM</t>
  </si>
  <si>
    <t>Mohammed ibrahim kanan</t>
  </si>
  <si>
    <t>Mohammed.kana@univsul.edu.iq</t>
  </si>
  <si>
    <t xml:space="preserve">Very good </t>
  </si>
  <si>
    <t>1YJqfQlk13N0LcULd0Xy4TWHtKT_RV0rx</t>
  </si>
  <si>
    <t>https://drive.google.com/file/d/1YJqfQlk13N0LcULd0Xy4TWHtKT_RV0rx/view?usp=drivesdk</t>
  </si>
  <si>
    <t>Document successfully created; Document successfully merged; PDF created; Emails Sent: [To: Mohammed.kana@univsul.edu.iq]; Manually run by hersh.hamadameen@soran.edu.iq; Timestamp: May 24 2021 4:26 PM</t>
  </si>
  <si>
    <t>1JDeIxczboUh5Q6bRjMzEID241dN0RINc</t>
  </si>
  <si>
    <t>https://drive.google.com/file/d/1JDeIxczboUh5Q6bRjMzEID241dN0RINc/view?usp=drivesdk</t>
  </si>
  <si>
    <t>Document successfully created; Document successfully merged; PDF created; Emails Sent: [To: goran.maaroof@koyauniversity.org]; Manually run by hersh.hamadameen@soran.edu.iq; Timestamp: May 24 2021 4:26 PM</t>
  </si>
  <si>
    <t xml:space="preserve">sulimany </t>
  </si>
  <si>
    <t>1OOv65EVS3VP6G3vgfIbCJa5na0uShSt8</t>
  </si>
  <si>
    <t>https://drive.google.com/file/d/1OOv65EVS3VP6G3vgfIbCJa5na0uShSt8/view?usp=drivesdk</t>
  </si>
  <si>
    <t>Document successfully created; Document successfully merged; PDF created; Emails Sent: [To: nawzheen.salih@univsul.edu.iq]; Manually run by hersh.hamadameen@soran.edu.iq; Timestamp: May 24 2021 4:27 PM</t>
  </si>
  <si>
    <t>Mohammed qaidar mohammed</t>
  </si>
  <si>
    <t>Of mosul</t>
  </si>
  <si>
    <t xml:space="preserve"> Collge sport</t>
  </si>
  <si>
    <t>mqm@uomosul.edu.iq</t>
  </si>
  <si>
    <t>Thank</t>
  </si>
  <si>
    <t>1W6mnJ6R1QHU7VpNcnuilLpmSbeKDCZeq</t>
  </si>
  <si>
    <t>https://drive.google.com/file/d/1W6mnJ6R1QHU7VpNcnuilLpmSbeKDCZeq/view?usp=drivesdk</t>
  </si>
  <si>
    <t>Document successfully created; Document successfully merged; PDF created; Emails Sent: [To: mqm@uomosul.edu.iq]; Manually run by hersh.hamadameen@soran.edu.iq; Timestamp: May 24 2021 4:27 PM</t>
  </si>
  <si>
    <t>17yGqUFDOdbHzP9W3ynoZaGWyniswdvMX</t>
  </si>
  <si>
    <t>https://drive.google.com/file/d/17yGqUFDOdbHzP9W3ynoZaGWyniswdvMX/view?usp=drivesdk</t>
  </si>
  <si>
    <t>Document successfully created; Document successfully merged; PDF created; Emails Sent: [To: amjad.jumaa@soran.edu.iq]; Manually run by hersh.hamadameen@soran.edu.iq; Timestamp: May 24 2021 4:27 PM</t>
  </si>
  <si>
    <t xml:space="preserve">Rahma Saud AbdulGhani </t>
  </si>
  <si>
    <t>Spore sciences</t>
  </si>
  <si>
    <t>rahmaalhorami@gmail.com</t>
  </si>
  <si>
    <t>1XrHism9-MFSeeX5VVrjI92LFr_NI6gjf</t>
  </si>
  <si>
    <t>https://drive.google.com/file/d/1XrHism9-MFSeeX5VVrjI92LFr_NI6gjf/view?usp=drivesdk</t>
  </si>
  <si>
    <t>Document successfully created; Document successfully merged; PDF created; Emails Sent: [To: rahmaalhorami@gmail.com]; Manually run by hersh.hamadameen@soran.edu.iq; Timestamp: May 24 2021 4:27 PM</t>
  </si>
  <si>
    <t>1g6A8eIWcY09nNgorYH1q15Xv6bJJFLHx</t>
  </si>
  <si>
    <t>https://drive.google.com/file/d/1g6A8eIWcY09nNgorYH1q15Xv6bJJFLHx/view?usp=drivesdk</t>
  </si>
  <si>
    <t xml:space="preserve">Zenab saud abdulkane </t>
  </si>
  <si>
    <t xml:space="preserve">University mousl </t>
  </si>
  <si>
    <t>zenabsaud2001@gmail.com</t>
  </si>
  <si>
    <t>1XckwnqSywSVoVfVL7aZnhU7LFcXXFgDv</t>
  </si>
  <si>
    <t>https://drive.google.com/file/d/1XckwnqSywSVoVfVL7aZnhU7LFcXXFgDv/view?usp=drivesdk</t>
  </si>
  <si>
    <t>Document successfully created; Document successfully merged; PDF created; Emails Sent: [To: zenabsaud2001@gmail.com]; Manually run by hersh.hamadameen@soran.edu.iq; Timestamp: May 24 2021 4:27 PM</t>
  </si>
  <si>
    <t>Hussein Shafeeq Shwani</t>
  </si>
  <si>
    <t>physical Education and Sport Sciences</t>
  </si>
  <si>
    <t>shwani7575@gmail.com</t>
  </si>
  <si>
    <t>1rJvrTr6lM8061RkGQ21wPrOm0ns7-KcF</t>
  </si>
  <si>
    <t>https://drive.google.com/file/d/1rJvrTr6lM8061RkGQ21wPrOm0ns7-KcF/view?usp=drivesdk</t>
  </si>
  <si>
    <t>Document successfully created; Document successfully merged; PDF created; Emails Sent: [To: shwani7575@gmail.com]; Manually run by hersh.hamadameen@soran.edu.iq; Timestamp: May 24 2021 4:27 PM</t>
  </si>
  <si>
    <t>sarko mohammed saloh</t>
  </si>
  <si>
    <t xml:space="preserve">baisc education </t>
  </si>
  <si>
    <t>sarko.salih@univsul.edu.iq</t>
  </si>
  <si>
    <t>14pY8wqJ_GikSXL_3pr1pfWaz17aEm0rU</t>
  </si>
  <si>
    <t>https://drive.google.com/file/d/14pY8wqJ_GikSXL_3pr1pfWaz17aEm0rU/view?usp=drivesdk</t>
  </si>
  <si>
    <t>Document successfully created; Document successfully merged; PDF created; Emails Sent: [To: sarko.salih@univsul.edu.iq]; Manually run by hersh.hamadameen@soran.edu.iq; Timestamp: May 24 2021 4:28 PM</t>
  </si>
  <si>
    <t xml:space="preserve">Ali qader othman </t>
  </si>
  <si>
    <t xml:space="preserve">Basic education </t>
  </si>
  <si>
    <t>ali.othman@univeul.edu.iq</t>
  </si>
  <si>
    <t>10K0ZfyGUHlyeXY8N58KOQFFr38u1yD8S</t>
  </si>
  <si>
    <t>https://drive.google.com/file/d/10K0ZfyGUHlyeXY8N58KOQFFr38u1yD8S/view?usp=drivesdk</t>
  </si>
  <si>
    <t>Document successfully created; Document successfully merged; PDF created; Emails Sent: [To: ali.othman@univeul.edu.iq]; Manually run by hersh.hamadameen@soran.edu.iq; Timestamp: May 24 2021 4:28 PM</t>
  </si>
  <si>
    <t xml:space="preserve">Hewa Abdulaziz Abdulrahman </t>
  </si>
  <si>
    <t xml:space="preserve">Genral Science Department  </t>
  </si>
  <si>
    <t>1UWamrekRzbfkqssciljSYpsXvsrQdC5h</t>
  </si>
  <si>
    <t>https://drive.google.com/file/d/1UWamrekRzbfkqssciljSYpsXvsrQdC5h/view?usp=drivesdk</t>
  </si>
  <si>
    <t>Document successfully created; Document successfully merged; PDF created; Emails Sent: [To: hewa.balisane@soran.edu.iq]; Manually run by hersh.hamadameen@soran.edu.iq; Timestamp: May 24 2021 4:28 PM</t>
  </si>
  <si>
    <t>1Jltq5hFCCYnJr8HeA5dX5l6em0SIk5mN</t>
  </si>
  <si>
    <t>https://drive.google.com/file/d/1Jltq5hFCCYnJr8HeA5dX5l6em0SIk5mN/view?usp=drivesdk</t>
  </si>
  <si>
    <t>Document successfully created; Document successfully merged; PDF created; Emails Sent: [To: dunya.najat@univsul.edu.iq]; Manually run by hersh.hamadameen@soran.edu.iq; Timestamp: May 24 2021 4:28 PM</t>
  </si>
  <si>
    <t xml:space="preserve">ا.د سعد منعم النعيمي الشيخلي </t>
  </si>
  <si>
    <t xml:space="preserve"> كلية العلوم السياسية </t>
  </si>
  <si>
    <t xml:space="preserve">وحدة الانشطة الطلابية </t>
  </si>
  <si>
    <t>saadalsheekhly@yahoo.com</t>
  </si>
  <si>
    <t xml:space="preserve">بوركت الجهود </t>
  </si>
  <si>
    <t>1OTEjODhGulD4X8uDbdCFeLcYGCUUvpPD</t>
  </si>
  <si>
    <t>https://drive.google.com/file/d/1OTEjODhGulD4X8uDbdCFeLcYGCUUvpPD/view?usp=drivesdk</t>
  </si>
  <si>
    <t>Document successfully created; Document successfully merged; PDF created; Emails Sent: [To: saadalsheekhly@yahoo.com]; Manually run by hersh.hamadameen@soran.edu.iq; Timestamp: May 24 2021 4:28 PM</t>
  </si>
  <si>
    <t>ناسك باقر قادر</t>
  </si>
  <si>
    <t xml:space="preserve">زانكوى سليمانى </t>
  </si>
  <si>
    <t>كوليزى به روه رده ى جه سته ى و زانسته وه رزشيه كان</t>
  </si>
  <si>
    <t>فيسولوجيا راهينان</t>
  </si>
  <si>
    <t>nask.qadir@univsul.edu.iq</t>
  </si>
  <si>
    <t>هيواى سه ركه وتنتان بو ده خوازم</t>
  </si>
  <si>
    <t>1aa_Ho1k4BPNB5bafAu9om2oclhTXOOsO</t>
  </si>
  <si>
    <t>https://drive.google.com/file/d/1aa_Ho1k4BPNB5bafAu9om2oclhTXOOsO/view?usp=drivesdk</t>
  </si>
  <si>
    <t>Document successfully created; Document successfully merged; PDF created; Emails Sent: [To: nask.qadir@univsul.edu.iq]; Manually run by hersh.hamadameen@soran.edu.iq; Timestamp: May 24 2021 4:28 PM</t>
  </si>
  <si>
    <t>nihad mohammed qadr</t>
  </si>
  <si>
    <t>nihad.qader@soran.edu.iq</t>
  </si>
  <si>
    <t>1riiDwNgxsFIBLvtDBdLqc-zDemqr7SP2</t>
  </si>
  <si>
    <t>https://drive.google.com/file/d/1riiDwNgxsFIBLvtDBdLqc-zDemqr7SP2/view?usp=drivesdk</t>
  </si>
  <si>
    <t>Document successfully created; Document successfully merged; PDF created; Emails Sent: [To: nihad.qader@soran.edu.iq]; Manually run by hersh.hamadameen@soran.edu.iq; Timestamp: May 24 2021 4:28 PM</t>
  </si>
  <si>
    <t>Marwan kherow yaseen</t>
  </si>
  <si>
    <t>Tikret</t>
  </si>
  <si>
    <t xml:space="preserve">Physical education and sports science </t>
  </si>
  <si>
    <t>marwan.sport@tu.edu.iq</t>
  </si>
  <si>
    <t>10gHdRq8hmnJEAIabzy606ZX0_-FIsh9y</t>
  </si>
  <si>
    <t>https://drive.google.com/file/d/10gHdRq8hmnJEAIabzy606ZX0_-FIsh9y/view?usp=drivesdk</t>
  </si>
  <si>
    <t>Document successfully created; Document successfully merged; PDF created; Emails Sent: [To: marwan.sport@tu.edu.iq]; Manually run by hersh.hamadameen@soran.edu.iq; Timestamp: May 24 2021 4:28 PM</t>
  </si>
  <si>
    <t xml:space="preserve">Diman faraj karim </t>
  </si>
  <si>
    <t xml:space="preserve">زانكوي سليماني </t>
  </si>
  <si>
    <t>كوليجي پەروەردەی جەستەی و زانستە وەرزشیەکان</t>
  </si>
  <si>
    <t xml:space="preserve">پەروەردەی وەرزشی </t>
  </si>
  <si>
    <t>diman.karim@univsul.edu.iq</t>
  </si>
  <si>
    <t xml:space="preserve"> بەهیوای سەرکەوتنتان</t>
  </si>
  <si>
    <t>133ntS1fnqA4IWvwRQBdiObmabg9lbHg1</t>
  </si>
  <si>
    <t>https://drive.google.com/file/d/133ntS1fnqA4IWvwRQBdiObmabg9lbHg1/view?usp=drivesdk</t>
  </si>
  <si>
    <t>Document successfully created; Document successfully merged; PDF created; Emails Sent: [To: diman.karim@univsul.edu.iq]; Manually run by hersh.hamadameen@soran.edu.iq; Timestamp: May 24 2021 4:29 PM</t>
  </si>
  <si>
    <t>11L1dAQMOBlzRm-1xP21mEzGUagG4nnsq</t>
  </si>
  <si>
    <t>https://drive.google.com/file/d/11L1dAQMOBlzRm-1xP21mEzGUagG4nnsq/view?usp=drivesdk</t>
  </si>
  <si>
    <t>Document successfully created; Document successfully merged; PDF created; Emails Sent: [To: ammar.hussien@soran.edu.iq]; Manually run by hersh.hamadameen@soran.edu.iq; Timestamp: May 24 2021 4:29 PM</t>
  </si>
  <si>
    <t>Fuad nore saeed</t>
  </si>
  <si>
    <t xml:space="preserve">Sulaymaniyah </t>
  </si>
  <si>
    <t xml:space="preserve">Physical  education </t>
  </si>
  <si>
    <t xml:space="preserve">Basics of physical education </t>
  </si>
  <si>
    <t>fuad.norre@yahoo.com</t>
  </si>
  <si>
    <t>1qt5DAdi83dVtIYxZ3TOfAIrgINnNDjFM</t>
  </si>
  <si>
    <t>https://drive.google.com/file/d/1qt5DAdi83dVtIYxZ3TOfAIrgINnNDjFM/view?usp=drivesdk</t>
  </si>
  <si>
    <t>Document successfully created; Document successfully merged; PDF created; Emails Sent: [To: fuad.norre@yahoo.com]; Manually run by hersh.hamadameen@soran.edu.iq; Timestamp: May 24 2021 4:29 PM</t>
  </si>
  <si>
    <t>1NsuQPgfVjZaYs4HzO5SN-VS7aBUgsUNs</t>
  </si>
  <si>
    <t>https://drive.google.com/file/d/1NsuQPgfVjZaYs4HzO5SN-VS7aBUgsUNs/view?usp=drivesdk</t>
  </si>
  <si>
    <t>Document successfully created; Document successfully merged; PDF created; Emails Sent: [To: azadhassan6@yahoo.com]; Manually run by hersh.hamadameen@soran.edu.iq; Timestamp: May 24 2021 4:29 PM</t>
  </si>
  <si>
    <t>Azad Hassan Qadir</t>
  </si>
  <si>
    <t>sports</t>
  </si>
  <si>
    <t>1Ohz4E-zmEWCodEElUw-lwkoDHPvhRD1O</t>
  </si>
  <si>
    <t>https://drive.google.com/file/d/1Ohz4E-zmEWCodEElUw-lwkoDHPvhRD1O/view?usp=drivesdk</t>
  </si>
  <si>
    <t>Document successfully created; Document successfully merged; PDF created; Emails Sent: [To: azadqadir63@yahoo.com]; Manually run by hersh.hamadameen@soran.edu.iq; Timestamp: May 24 2021 4:29 PM</t>
  </si>
  <si>
    <t>diyar kamal asaad</t>
  </si>
  <si>
    <t>diyar1979@yahoo.com</t>
  </si>
  <si>
    <t>thax</t>
  </si>
  <si>
    <t>13Sr_Us64psS-mrRPHhPfSRnEJJ36FR0n</t>
  </si>
  <si>
    <t>https://drive.google.com/file/d/13Sr_Us64psS-mrRPHhPfSRnEJJ36FR0n/view?usp=drivesdk</t>
  </si>
  <si>
    <t>Document successfully created; Document successfully merged; PDF created; Emails Sent: [To: diyar1979@yahoo.com]; Manually run by hersh.hamadameen@soran.edu.iq; Timestamp: May 24 2021 4:29 PM</t>
  </si>
  <si>
    <t>14b3-HbJ69hf7kbfPJ__m5Me-8j0-rbX5</t>
  </si>
  <si>
    <t>https://drive.google.com/file/d/14b3-HbJ69hf7kbfPJ__m5Me-8j0-rbX5/view?usp=drivesdk</t>
  </si>
  <si>
    <t>Document successfully created; Document successfully merged; PDF created; Emails Sent: [To: talha.omar@pe.soran.edu.iq]; Manually run by hersh.hamadameen@soran.edu.iq; Timestamp: May 24 2021 4:29 PM</t>
  </si>
  <si>
    <t xml:space="preserve">ABDULGHAFOOR RADAM KAITTAN </t>
  </si>
  <si>
    <t xml:space="preserve">وزارة التربية العراقية </t>
  </si>
  <si>
    <t xml:space="preserve">المديرية العامة لتربية محافظة ديالى </t>
  </si>
  <si>
    <t xml:space="preserve">متوسطة البحر الهادئ </t>
  </si>
  <si>
    <t>abdalkafoor1964@gmail.com</t>
  </si>
  <si>
    <t>1NvR-k81uI7MA223cXkY_iN5i3Ur_12Le</t>
  </si>
  <si>
    <t>https://drive.google.com/file/d/1NvR-k81uI7MA223cXkY_iN5i3Ur_12Le/view?usp=drivesdk</t>
  </si>
  <si>
    <t>Document successfully created; Document successfully merged; PDF created; Emails Sent: [To: abdalkafoor1964@gmail.com]; Manually run by hersh.hamadameen@soran.edu.iq; Timestamp: May 24 2021 4:30 PM</t>
  </si>
  <si>
    <t>1pq5A0OsPEs8BJqi-_8j6tsQrSpE8bopt</t>
  </si>
  <si>
    <t>https://drive.google.com/file/d/1pq5A0OsPEs8BJqi-_8j6tsQrSpE8bopt/view?usp=drivesdk</t>
  </si>
  <si>
    <t>Document successfully created; Document successfully merged; PDF created; Emails Sent: [To: naznaz.mal@soran.edu.iq]; Manually run by hersh.hamadameen@soran.edu.iq; Timestamp: May 24 2021 4:30 PM</t>
  </si>
  <si>
    <t>dlawer.hmer@soran.edu.iq</t>
  </si>
  <si>
    <t>117O8deDvbXxcusmNvLgnkn3EuM5POrAV</t>
  </si>
  <si>
    <t>https://drive.google.com/file/d/117O8deDvbXxcusmNvLgnkn3EuM5POrAV/view?usp=drivesdk</t>
  </si>
  <si>
    <t>Document successfully created; Document successfully merged; PDF created; Emails Sent: [To: dlawer.hmer@soran.edu.iq]; Manually run by hersh.hamadameen@soran.edu.iq; Timestamp: May 24 2021 4:30 PM</t>
  </si>
  <si>
    <t>physical education of sulaymaniyah</t>
  </si>
  <si>
    <t>1WKewJFY-kY_4AjFoPMrw2Uq9bQFZLO9p</t>
  </si>
  <si>
    <t>https://drive.google.com/file/d/1WKewJFY-kY_4AjFoPMrw2Uq9bQFZLO9p/view?usp=drivesdk</t>
  </si>
  <si>
    <t>Document successfully created; Document successfully merged; PDF created; Emails Sent: [To: azadhassan6@yahoo.com]; Manually run by hersh.hamadameen@soran.edu.iq; Timestamp: May 24 2021 4:30 PM</t>
  </si>
  <si>
    <t>sulaymanyiah</t>
  </si>
  <si>
    <t>college physical education</t>
  </si>
  <si>
    <t>azadhassa6@yahoo.com</t>
  </si>
  <si>
    <t>10xJ2BL3wQj7N6e0Netnbtd6aVETbnFAK</t>
  </si>
  <si>
    <t>https://drive.google.com/file/d/10xJ2BL3wQj7N6e0Netnbtd6aVETbnFAK/view?usp=drivesdk</t>
  </si>
  <si>
    <t>Document successfully created; Document successfully merged; PDF created; Emails Sent: [To: azadhassa6@yahoo.com]; Manually run by hersh.hamadameen@soran.edu.iq; Timestamp: May 24 2021 4:30 PM</t>
  </si>
  <si>
    <t>نهاد محمد علوات</t>
  </si>
  <si>
    <t>اتت</t>
  </si>
  <si>
    <t>1kTBmapU-HIkkDBmDMDCYnOx9LNynZg4L</t>
  </si>
  <si>
    <t>https://drive.google.com/file/d/1kTBmapU-HIkkDBmDMDCYnOx9LNynZg4L/view?usp=drivesdk</t>
  </si>
  <si>
    <t>Document successfully created; Document successfully merged; PDF created; Emails Sent: [To: d.m.ahmed@uoa.edu.iq]; Manually run by hersh.hamadameen@soran.edu.iq; Timestamp: May 24 2021 4:30 PM</t>
  </si>
  <si>
    <t xml:space="preserve">Shokhan ramadan tofiq </t>
  </si>
  <si>
    <t xml:space="preserve">University of sulimanya </t>
  </si>
  <si>
    <t>Kollege faculty sport</t>
  </si>
  <si>
    <t>shokhan.tofiq@univsul.edu.iq</t>
  </si>
  <si>
    <t xml:space="preserve">No </t>
  </si>
  <si>
    <t>1OxLRIidXuuxpRmlAls88e9siV8C4Lni6</t>
  </si>
  <si>
    <t>https://drive.google.com/file/d/1OxLRIidXuuxpRmlAls88e9siV8C4Lni6/view?usp=drivesdk</t>
  </si>
  <si>
    <t>Document successfully created; Document successfully merged; PDF created; Emails Sent: [To: shokhan.tofiq@univsul.edu.iq]; Manually run by hersh.hamadameen@soran.edu.iq; Timestamp: May 24 2021 4:30 PM</t>
  </si>
  <si>
    <t>kazhal kakahama saeed</t>
  </si>
  <si>
    <t>sulaimanya</t>
  </si>
  <si>
    <t>physical educaition</t>
  </si>
  <si>
    <t>kazhal.saeed@univsul.edu.iq</t>
  </si>
  <si>
    <t>1VFetcd5Z50UWz-hhDp_832K4eDX4Jcom</t>
  </si>
  <si>
    <t>https://drive.google.com/file/d/1VFetcd5Z50UWz-hhDp_832K4eDX4Jcom/view?usp=drivesdk</t>
  </si>
  <si>
    <t>Document successfully created; Document successfully merged; PDF created; Emails Sent: [To: kazhal.saeed@univsul.edu.iq]; Manually run by hersh.hamadameen@soran.edu.iq; Timestamp: May 24 2021 4:31 PM</t>
  </si>
  <si>
    <t>rasti latif noori</t>
  </si>
  <si>
    <t>raste.noori@univsul.edu.iq</t>
  </si>
  <si>
    <t>شكرٱ</t>
  </si>
  <si>
    <t>11LA7PnVVuI826rc1HZJNHO-bzG33Pxkx</t>
  </si>
  <si>
    <t>https://drive.google.com/file/d/11LA7PnVVuI826rc1HZJNHO-bzG33Pxkx/view?usp=drivesdk</t>
  </si>
  <si>
    <t>Document successfully created; Document successfully merged; PDF created; Emails Sent: [To: raste.noori@univsul.edu.iq]; Manually run by hersh.hamadameen@soran.edu.iq; Timestamp: May 24 2021 4:31 PM</t>
  </si>
  <si>
    <t>Raed faeq abdulljaber</t>
  </si>
  <si>
    <t xml:space="preserve"> السليمانية </t>
  </si>
  <si>
    <t xml:space="preserve">التربية الرياضية </t>
  </si>
  <si>
    <t>Thaks</t>
  </si>
  <si>
    <t>1KSHTMm3QGrCivMn40R-NBufelMqrZ-6i</t>
  </si>
  <si>
    <t>https://drive.google.com/file/d/1KSHTMm3QGrCivMn40R-NBufelMqrZ-6i/view?usp=drivesdk</t>
  </si>
  <si>
    <t>Document successfully created; Document successfully merged; PDF created; Emails Sent: [To: raad.abdulljabar@univsul.edu.iq]; Manually run by hersh.hamadameen@soran.edu.iq; Timestamp: May 24 2021 4:31 PM</t>
  </si>
  <si>
    <t xml:space="preserve">Mabast Aswad Rashid مەبەست أسود رشید </t>
  </si>
  <si>
    <t xml:space="preserve">Koya university </t>
  </si>
  <si>
    <t>Education school sport</t>
  </si>
  <si>
    <t>mabast.aswad@koyauniveristy.org</t>
  </si>
  <si>
    <t>1Em4LQhQjJR9gTk7nbqUty7El2uo0SkO5</t>
  </si>
  <si>
    <t>https://drive.google.com/file/d/1Em4LQhQjJR9gTk7nbqUty7El2uo0SkO5/view?usp=drivesdk</t>
  </si>
  <si>
    <t>Document successfully created; Document successfully merged; PDF created; Emails Sent: [To: mabast.aswad@koyauniveristy.org]; Manually run by hersh.hamadameen@soran.edu.iq; Timestamp: May 24 2021 4:31 PM</t>
  </si>
  <si>
    <t xml:space="preserve">Abdulaah Eissa Hussein </t>
  </si>
  <si>
    <t>Mousl</t>
  </si>
  <si>
    <t xml:space="preserve"> bayumikanik</t>
  </si>
  <si>
    <t>alkhatony18@gmail.com</t>
  </si>
  <si>
    <t>1nO_GcfKpoDchsK6yPsCtm9twM4Fc7pJM</t>
  </si>
  <si>
    <t>https://drive.google.com/file/d/1nO_GcfKpoDchsK6yPsCtm9twM4Fc7pJM/view?usp=drivesdk</t>
  </si>
  <si>
    <t>Document successfully created; Document successfully merged; PDF created; Emails Sent: [To: alkhatony18@gmail.com]; Manually run by hersh.hamadameen@soran.edu.iq; Timestamp: May 24 2021 4:31 PM</t>
  </si>
  <si>
    <t>dr.omar ali karim</t>
  </si>
  <si>
    <t xml:space="preserve">physical educarion </t>
  </si>
  <si>
    <t xml:space="preserve">thank you </t>
  </si>
  <si>
    <t>14Aky2MOcSBj3IUr5p72k3BYtvJC7GeHY</t>
  </si>
  <si>
    <t>https://drive.google.com/file/d/14Aky2MOcSBj3IUr5p72k3BYtvJC7GeHY/view?usp=drivesdk</t>
  </si>
  <si>
    <t>Document successfully created; Document successfully merged; PDF created; Emails Sent: [To: omar.karim@soran.edu.iq]; Manually run by hersh.hamadameen@soran.edu.iq; Timestamp: May 24 2021 4:38 PM</t>
  </si>
  <si>
    <t>Saba Sabah Hassan</t>
  </si>
  <si>
    <t>Bachelor of English Language</t>
  </si>
  <si>
    <t>English teacher</t>
  </si>
  <si>
    <t>Garmian University</t>
  </si>
  <si>
    <t xml:space="preserve">Faculty of Basic Education </t>
  </si>
  <si>
    <t>sabasabah86@gmail.com</t>
  </si>
  <si>
    <t>1WFifFKMVTtpxIXUeYseOsfhh_mkYoKQu</t>
  </si>
  <si>
    <t>https://drive.google.com/file/d/1WFifFKMVTtpxIXUeYseOsfhh_mkYoKQu/view?usp=drivesdk</t>
  </si>
  <si>
    <t>Document successfully created; Document successfully merged; PDF created; Emails Sent: [To: sabasabah86@gmail.com]; Manually run by hersh.hamadameen@soran.edu.iq; Timestamp: May 24 2021 4:38 PM</t>
  </si>
  <si>
    <t>Collage of Education - Shaqlawa</t>
  </si>
  <si>
    <t>Keep up the good work ... thank you</t>
  </si>
  <si>
    <t>1u78wvB-qG5fw2g4Cvep33EySTKnzpHmu</t>
  </si>
  <si>
    <t>https://drive.google.com/file/d/1u78wvB-qG5fw2g4Cvep33EySTKnzpHmu/view?usp=drivesdk</t>
  </si>
  <si>
    <t>Document successfully created; Document successfully merged; PDF created; Emails Sent: [To: Karwanhasan88@gmail.com]; Manually run by hersh.hamadameen@soran.edu.iq; Timestamp: May 24 2021 4:38 PM</t>
  </si>
  <si>
    <t>Dr.shno Dhahr Hakim</t>
  </si>
  <si>
    <t>Sulaimanya</t>
  </si>
  <si>
    <t>shno.hakim@univsul.edu.iq</t>
  </si>
  <si>
    <t>1o6f_ggJCgokIxiCdOYzhV4pf0m72LE0h</t>
  </si>
  <si>
    <t>https://drive.google.com/file/d/1o6f_ggJCgokIxiCdOYzhV4pf0m72LE0h/view?usp=drivesdk</t>
  </si>
  <si>
    <t>Document successfully created; Document successfully merged; PDF created; Emails Sent: [To: shno.hakim@univsul.edu.iq]; Manually run by hersh.hamadameen@soran.edu.iq; Timestamp: May 24 2021 4:38 PM</t>
  </si>
  <si>
    <t>Laila Fathi Mohammad Zaid Al Kilani</t>
  </si>
  <si>
    <t>Princess Nourah bint Abdulrahman University</t>
  </si>
  <si>
    <t>Sports and Physical Sciences</t>
  </si>
  <si>
    <t>kilanilaila@yahoo.com</t>
  </si>
  <si>
    <t>1_cMCaY11LIVC3XXdckWrR0oko-093thR</t>
  </si>
  <si>
    <t>https://drive.google.com/file/d/1_cMCaY11LIVC3XXdckWrR0oko-093thR/view?usp=drivesdk</t>
  </si>
  <si>
    <t>Document successfully created; Document successfully merged; PDF created; Emails Sent: [To: kilanilaila@yahoo.com]; Manually run by hersh.hamadameen@soran.edu.iq; Timestamp: May 24 2021 5:13 PM</t>
  </si>
  <si>
    <t xml:space="preserve">Shalya rebwar </t>
  </si>
  <si>
    <t xml:space="preserve">Physical education college </t>
  </si>
  <si>
    <t xml:space="preserve">Basic physical education </t>
  </si>
  <si>
    <t>shalya.rebwar@univsul.edu.iq</t>
  </si>
  <si>
    <t>1E-SWAYfzFzJpDWz7QhR_0DJP7gBS-bw3</t>
  </si>
  <si>
    <t>https://drive.google.com/file/d/1E-SWAYfzFzJpDWz7QhR_0DJP7gBS-bw3/view?usp=drivesdk</t>
  </si>
  <si>
    <t>Document successfully created; Document successfully merged; PDF created; Emails Sent: [To: shalya.rebwar@univsul.edu.iq]; Manually run by hersh.hamadameen@soran.edu.iq; Timestamp: May 24 2021 5:13 PM</t>
  </si>
  <si>
    <t>Prof.Dr. Saad Munam AL-Sheekhly</t>
  </si>
  <si>
    <t>Nuiversity of Baghdad</t>
  </si>
  <si>
    <t>College of political Science</t>
  </si>
  <si>
    <t>وحدة الانشطة الطلابية</t>
  </si>
  <si>
    <t>بوركت الجهود</t>
  </si>
  <si>
    <t>1f7RT9PkO-XtnMJc10_6tKpdQ3f0zlwHS</t>
  </si>
  <si>
    <t>https://drive.google.com/file/d/1f7RT9PkO-XtnMJc10_6tKpdQ3f0zlwHS/view?usp=drivesdk</t>
  </si>
  <si>
    <t>Document successfully created; Document successfully merged; PDF created; Emails Sent: [To: saadalsheekhly@yahoo.com]; Manually run by hersh.hamadameen@soran.edu.iq; Timestamp: May 24 2021 5:13 PM</t>
  </si>
  <si>
    <t>koya</t>
  </si>
  <si>
    <t>1esZJdpRpdkLm67KuIqSMoC87bL6yawJz</t>
  </si>
  <si>
    <t>https://drive.google.com/file/d/1esZJdpRpdkLm67KuIqSMoC87bL6yawJz/view?usp=drivesdk</t>
  </si>
  <si>
    <t>Document successfully created; Document successfully merged; PDF created; Emails Sent: [To: nawzad.hussein@koyauniversity.org]; Manually run by hersh.hamadameen@soran.edu.iq; Timestamp: May 24 2021 5:14 PM</t>
  </si>
  <si>
    <t xml:space="preserve">Ali taha Ghafour </t>
  </si>
  <si>
    <t xml:space="preserve">Garmian </t>
  </si>
  <si>
    <t>ali.8.volley@gmail.com</t>
  </si>
  <si>
    <t>1FVTXUWPAfg52wO8dMZFwDLq2nxr4ifd-</t>
  </si>
  <si>
    <t>https://drive.google.com/file/d/1FVTXUWPAfg52wO8dMZFwDLq2nxr4ifd-/view?usp=drivesdk</t>
  </si>
  <si>
    <t>Document successfully created; Document successfully merged; PDF created; Emails Sent: [To: ali.8.volley@gmail.com]; Manually run by hersh.hamadameen@soran.edu.iq; Timestamp: May 24 2021 5:14 PM</t>
  </si>
  <si>
    <t>نهاد محمد علوان</t>
  </si>
  <si>
    <t>تربيه رياضية</t>
  </si>
  <si>
    <t>ان</t>
  </si>
  <si>
    <t>doaa.basketball90@gmail.com</t>
  </si>
  <si>
    <t>130iH8QJSIjXWSejt3o6XKIwhwLLbp9fG</t>
  </si>
  <si>
    <t>https://drive.google.com/file/d/130iH8QJSIjXWSejt3o6XKIwhwLLbp9fG/view?usp=drivesdk</t>
  </si>
  <si>
    <t>Document successfully created; Document successfully merged; PDF created; Emails Sent: [To: doaa.basketball90@gmail.com]; Manually run by hersh.hamadameen@soran.edu.iq; Timestamp: May 24 2021 5:14 PM</t>
  </si>
  <si>
    <t>فرح علاء جعفر</t>
  </si>
  <si>
    <t>ايمم</t>
  </si>
  <si>
    <t>1f4ztDNIiFELDVJBNJfmN6F7LYI0pw2Fn</t>
  </si>
  <si>
    <t>https://drive.google.com/file/d/1f4ztDNIiFELDVJBNJfmN6F7LYI0pw2Fn/view?usp=drivesdk</t>
  </si>
  <si>
    <t>Document successfully created; Document successfully merged; PDF created; Emails Sent: [To: d.m.ahmed@uoa.edu.iq]; Manually run by hersh.hamadameen@soran.edu.iq; Timestamp: May 24 2021 5:16 PM</t>
  </si>
  <si>
    <t xml:space="preserve">Shilan sedeeq abdullah </t>
  </si>
  <si>
    <t xml:space="preserve">Sulaymaniyah university </t>
  </si>
  <si>
    <t>shilan.abdullah@univsul.edu.iq</t>
  </si>
  <si>
    <t>1Si_qgAd5x1PMBvD-bm0NTXpsScjMJJxF</t>
  </si>
  <si>
    <t>https://drive.google.com/file/d/1Si_qgAd5x1PMBvD-bm0NTXpsScjMJJxF/view?usp=drivesdk</t>
  </si>
  <si>
    <t>Document successfully created; Document successfully merged; PDF created; Emails Sent: [To: shilan.abdullah@univsul.edu.iq]; Manually run by hersh.hamadameen@soran.edu.iq; Timestamp: May 24 2021 5:16 PM</t>
  </si>
  <si>
    <t>Prof.dr.Asaad Al-ani</t>
  </si>
  <si>
    <t xml:space="preserve">Colleg of sport education </t>
  </si>
  <si>
    <t>asaadsport50@yahoo.com</t>
  </si>
  <si>
    <t>18F5yk2cLrx-u7mRzGutDZMbn0_M_Fum_</t>
  </si>
  <si>
    <t>https://drive.google.com/file/d/18F5yk2cLrx-u7mRzGutDZMbn0_M_Fum_/view?usp=drivesdk</t>
  </si>
  <si>
    <t>Document successfully created; Document successfully merged; PDF created; Emails Sent: [To: asaadsport50@yahoo.com]; Manually run by hersh.hamadameen@soran.edu.iq; Timestamp: May 25 2021 4:00 AM</t>
  </si>
  <si>
    <t>علي صادق ذياب</t>
  </si>
  <si>
    <t>ربرو</t>
  </si>
  <si>
    <t>1lWK7nRfocvp4mk1WYGuKueKCTrr6ikNP</t>
  </si>
  <si>
    <t>https://drive.google.com/file/d/1lWK7nRfocvp4mk1WYGuKueKCTrr6ikNP/view?usp=drivesdk</t>
  </si>
  <si>
    <t>Document successfully created; Document successfully merged; PDF created; Emails Sent: [To: d.m.ahmed@uoa.edu.iq]; Manually run by hersh.hamadameen@soran.edu.iq; Timestamp: May 25 2021 4:03 AM</t>
  </si>
  <si>
    <t xml:space="preserve">Omer mohieddin abd alrazaq </t>
  </si>
  <si>
    <t xml:space="preserve">جامعة الموصل </t>
  </si>
  <si>
    <t xml:space="preserve">تربية بدنية وعلوم الرياضة </t>
  </si>
  <si>
    <t>omeralhafith10@gmail.com</t>
  </si>
  <si>
    <t xml:space="preserve">I do not have any comments </t>
  </si>
  <si>
    <t>1D5ePfbgq0BSKoqpyNcC3iBa-0zNGLxe6</t>
  </si>
  <si>
    <t>https://drive.google.com/file/d/1D5ePfbgq0BSKoqpyNcC3iBa-0zNGLxe6/view?usp=drivesdk</t>
  </si>
  <si>
    <t>Document successfully created; Document successfully merged; PDF created; Emails Sent: [To: omeralhafith10@gmail.com]; Manually run by hersh.hamadameen@soran.edu.iq; Timestamp: May 25 2021 4:03 AM</t>
  </si>
  <si>
    <t xml:space="preserve">هاوری جزا علی </t>
  </si>
  <si>
    <t xml:space="preserve">السلیمانیة </t>
  </si>
  <si>
    <t>التربیة البدنیة وعلوم الریاضیة</t>
  </si>
  <si>
    <t>التربیة الاساسة</t>
  </si>
  <si>
    <t>hawre.ali@univsul.edu.iq</t>
  </si>
  <si>
    <t>sopas</t>
  </si>
  <si>
    <t>1nqrwQGzBLyNCHSsmZlXa4IkLForkyI1d</t>
  </si>
  <si>
    <t>https://drive.google.com/file/d/1nqrwQGzBLyNCHSsmZlXa4IkLForkyI1d/view?usp=drivesdk</t>
  </si>
  <si>
    <t>Document successfully created; Document successfully merged; PDF created; Emails Sent: [To: hawre.ali@univsul.edu.iq]; Manually run by hersh.hamadameen@soran.edu.iq; Timestamp: May 25 2021 4:03 AM</t>
  </si>
  <si>
    <t>اانن</t>
  </si>
  <si>
    <t>1rUrqnD4UfsZaHgcqSXdtIxO8rVi0nq7H</t>
  </si>
  <si>
    <t>https://drive.google.com/file/d/1rUrqnD4UfsZaHgcqSXdtIxO8rVi0nq7H/view?usp=drivesdk</t>
  </si>
  <si>
    <t>Document successfully created; Document successfully merged; PDF created; Emails Sent: [To: d.m.ahmed@uoa.edu.iq]; Manually run by hersh.hamadameen@soran.edu.iq; Timestamp: May 25 2021 4:04 AM</t>
  </si>
  <si>
    <t>1KAYbTP28knj8Ap8__PI0LDFKO5yCRlMc</t>
  </si>
  <si>
    <t>https://drive.google.com/file/d/1KAYbTP28knj8Ap8__PI0LDFKO5yCRlMc/view?usp=drivesdk</t>
  </si>
  <si>
    <t>Document successfully created; Document successfully merged; PDF created; Emails Sent: [To: kurdistan.moheddin@gmail.com]; Manually run by hersh.hamadameen@soran.edu.iq; Timestamp: May 25 2021 4:04 AM</t>
  </si>
  <si>
    <t>Alan Salah Salih</t>
  </si>
  <si>
    <t xml:space="preserve">Physical Education and sport science </t>
  </si>
  <si>
    <t>alansalh77@hotmail.com</t>
  </si>
  <si>
    <t>Nop</t>
  </si>
  <si>
    <t>1NaoEk3_Sj49RtpiJ6JFHilEqN6f1AIdC</t>
  </si>
  <si>
    <t>https://drive.google.com/file/d/1NaoEk3_Sj49RtpiJ6JFHilEqN6f1AIdC/view?usp=drivesdk</t>
  </si>
  <si>
    <t>Document successfully created; Document successfully merged; PDF created; Emails Sent: [To: alansalh77@hotmail.com]; Manually run by hersh.hamadameen@soran.edu.iq; Timestamp: May 25 2021 4:04 AM</t>
  </si>
  <si>
    <t>1akxWH_vzKt3WHRSISCRcPk196Lzd7A_0</t>
  </si>
  <si>
    <t>https://drive.google.com/file/d/1akxWH_vzKt3WHRSISCRcPk196Lzd7A_0/view?usp=drivesdk</t>
  </si>
  <si>
    <t>Document successfully created; Document successfully merged; PDF created; Emails Sent: [To: dilkhosh.moheddin@su.edu.krd]; Manually run by hersh.hamadameen@soran.edu.iq; Timestamp: May 25 2021 4:04 AM</t>
  </si>
  <si>
    <t xml:space="preserve">Rawand mohammed ali </t>
  </si>
  <si>
    <t>rawand.ali@univsul.esu.iq</t>
  </si>
  <si>
    <t>1v1k_VTGNTkDr305CR3PUAkdDhnzIUMEb</t>
  </si>
  <si>
    <t>https://drive.google.com/file/d/1v1k_VTGNTkDr305CR3PUAkdDhnzIUMEb/view?usp=drivesdk</t>
  </si>
  <si>
    <t>Document successfully created; Document successfully merged; PDF created; Emails Sent: [To: rawand.ali@univsul.esu.iq]; Manually run by hersh.hamadameen@soran.edu.iq; Timestamp: May 25 2021 4:04 AM</t>
  </si>
  <si>
    <t>گۆڕانكاری له‌ ڕاهێنانی (تطبيق)  قوتابیانی قۆناغی چوار له‌سه‌رده‌می كۆڕۆنا</t>
  </si>
  <si>
    <t>1t_si6JhYTZ2MAGPPsUcmpIJJI17u5pVf</t>
  </si>
  <si>
    <t>https://drive.google.com/file/d/1t_si6JhYTZ2MAGPPsUcmpIJJI17u5pVf/view?usp=drivesdk</t>
  </si>
  <si>
    <t>Document successfully created; Document successfully merged; PDF created; Emails Sent: [To: srwa.mustafa@soran.edu.iq]; Manually run by hersh.hamadameen@soran.edu.iq; Timestamp: Jul 1 2021 3:34 AM</t>
  </si>
  <si>
    <t>Mathematics department</t>
  </si>
  <si>
    <t>1loo-HqY-3QR6rBkgHvjO7NLEOwaXs-qy</t>
  </si>
  <si>
    <t>https://drive.google.com/file/d/1loo-HqY-3QR6rBkgHvjO7NLEOwaXs-qy/view?usp=drivesdk</t>
  </si>
  <si>
    <t>Document successfully created; Document successfully merged; PDF created; Emails Sent: [To: taher.mohammad@soran.edu.iq]; Manually run by hersh.hamadameen@soran.edu.iq; Timestamp: Jul 1 2021 3:34 AM</t>
  </si>
  <si>
    <t>1sdHzrrZ97Mvunw70jtR6bHnyJaa9O0_p</t>
  </si>
  <si>
    <t>https://drive.google.com/file/d/1sdHzrrZ97Mvunw70jtR6bHnyJaa9O0_p/view?usp=drivesdk</t>
  </si>
  <si>
    <t>Document successfully created; Document successfully merged; PDF created; Emails Sent: [To: kaifi.aziz@soran.edu.iq]; Manually run by hersh.hamadameen@soran.edu.iq; Timestamp: Jul 1 2021 3:34 AM</t>
  </si>
  <si>
    <t>1h5uEHy-HrbGBmxzIcqQtrlkDJFiz4RdF</t>
  </si>
  <si>
    <t>https://drive.google.com/file/d/1h5uEHy-HrbGBmxzIcqQtrlkDJFiz4RdF/view?usp=drivesdk</t>
  </si>
  <si>
    <t>Document successfully created; Document successfully merged; PDF created; Emails Sent: [To: farsat.hussin@soran.edu.iq]; Manually run by hersh.hamadameen@soran.edu.iq; Timestamp: Jul 1 2021 3:34 AM</t>
  </si>
  <si>
    <t>Shamal Salahaddin</t>
  </si>
  <si>
    <t>1SgoVCmfGi4tTgmoJ_T-D7KCkv9tipM3H</t>
  </si>
  <si>
    <t>https://drive.google.com/file/d/1SgoVCmfGi4tTgmoJ_T-D7KCkv9tipM3H/view?usp=drivesdk</t>
  </si>
  <si>
    <t>Document successfully created; Document successfully merged; PDF created; Emails Sent: [To: shamal.ahmed@soran.edu.iq]; Manually run by hersh.hamadameen@soran.edu.iq; Timestamp: Jul 1 2021 3:34 AM</t>
  </si>
  <si>
    <t>1RWgZLl8-Do-KwX0Foq3p9tNdha7cwoea</t>
  </si>
  <si>
    <t>https://drive.google.com/file/d/1RWgZLl8-Do-KwX0Foq3p9tNdha7cwoea/view?usp=drivesdk</t>
  </si>
  <si>
    <t>Document successfully created; Document successfully merged; PDF created; Emails Sent: [To: amjad.jumaa@soran.edu.iq]; Manually run by hersh.hamadameen@soran.edu.iq; Timestamp: Jul 1 2021 3:34 AM</t>
  </si>
  <si>
    <t>1YdmCWMIgzpTevfFITbK4ebog0r0qwC93</t>
  </si>
  <si>
    <t>https://drive.google.com/file/d/1YdmCWMIgzpTevfFITbK4ebog0r0qwC93/view?usp=drivesdk</t>
  </si>
  <si>
    <t>Document successfully created; Document successfully merged; PDF created; Emails Sent: [To: muna.al-deen@soran.edu.iq]; Manually run by hersh.hamadameen@soran.edu.iq; Timestamp: Jul 1 2021 3:35 AM</t>
  </si>
  <si>
    <t>1wJdzZaQTHtAQx1dBhATcT4hA-Ww4ptW_</t>
  </si>
  <si>
    <t>https://drive.google.com/file/d/1wJdzZaQTHtAQx1dBhATcT4hA-Ww4ptW_/view?usp=drivesdk</t>
  </si>
  <si>
    <t>Document successfully created; Document successfully merged; PDF created; Emails Sent: [To: saadaldeen.nuri@soran.edu.iq]; Manually run by hersh.hamadameen@soran.edu.iq; Timestamp: Jul 1 2021 3:35 AM</t>
  </si>
  <si>
    <t>1BC7Mq3bldJUcrwugRpgdTs7lPYr863TR</t>
  </si>
  <si>
    <t>https://drive.google.com/file/d/1BC7Mq3bldJUcrwugRpgdTs7lPYr863TR/view?usp=drivesdk</t>
  </si>
  <si>
    <t>Document successfully created; Document successfully merged; PDF created; Emails Sent: [To: haji.haji@kue.soran.edu.iq]; Manually run by hersh.hamadameen@soran.edu.iq; Timestamp: Jul 1 2021 3:35 AM</t>
  </si>
  <si>
    <t>abdulmalek othman hamadamin</t>
  </si>
  <si>
    <t xml:space="preserve">کۆمەڵایەتی </t>
  </si>
  <si>
    <t>1UvtIgnfLgq_prXVe0DvQLisiA-ytKdpD</t>
  </si>
  <si>
    <t>https://drive.google.com/file/d/1UvtIgnfLgq_prXVe0DvQLisiA-ytKdpD/view?usp=drivesdk</t>
  </si>
  <si>
    <t>Document successfully created; Document successfully merged; PDF created; Emails Sent: [To: abdulmalek.hamadamin@soran.edu.iq]; Manually run by hersh.hamadameen@soran.edu.iq; Timestamp: Jul 1 2021 3:35 AM</t>
  </si>
  <si>
    <t>Faculty Of  Education</t>
  </si>
  <si>
    <t>11iOGGHuTk7yP0oyptI5d52JbS3OoH0D8</t>
  </si>
  <si>
    <t>https://drive.google.com/file/d/11iOGGHuTk7yP0oyptI5d52JbS3OoH0D8/view?usp=drivesdk</t>
  </si>
  <si>
    <t>Document successfully created; Document successfully merged; PDF created; Emails Sent: [To: mumtaz.ameen@soran.edu.iq]; Manually run by hersh.hamadameen@soran.edu.iq; Timestamp: Jul 1 2021 3:35 AM</t>
  </si>
  <si>
    <t>1K9x8G92Ua6BEYnogiNqGaOe1aOBdUatw</t>
  </si>
  <si>
    <t>https://drive.google.com/file/d/1K9x8G92Ua6BEYnogiNqGaOe1aOBdUatw/view?usp=drivesdk</t>
  </si>
  <si>
    <t>Document successfully created; Document successfully merged; PDF created; Emails Sent: [To: brwa.ameen@soran.edu.iq]; Manually run by hersh.hamadameen@soran.edu.iq; Timestamp: Jul 1 2021 3:47 AM</t>
  </si>
  <si>
    <t>1xV4YuHJRT7DOTZT1GXm2_TWKR-k7moI2</t>
  </si>
  <si>
    <t>https://drive.google.com/file/d/1xV4YuHJRT7DOTZT1GXm2_TWKR-k7moI2/view?usp=drivesdk</t>
  </si>
  <si>
    <t>Document successfully created; Document successfully merged; PDF created; Emails Sent: [To: ammar.hussien@soran.edu.iq]; Manually run by hersh.hamadameen@soran.edu.iq; Timestamp: Jul 1 2021 3:47 AM</t>
  </si>
  <si>
    <t xml:space="preserve">Bnar Hussain Ayub </t>
  </si>
  <si>
    <t xml:space="preserve">Kurdish language </t>
  </si>
  <si>
    <t>1t3HlgrODZbLcVtKm5RP0HsOEKJ6lKrPP</t>
  </si>
  <si>
    <t>https://drive.google.com/file/d/1t3HlgrODZbLcVtKm5RP0HsOEKJ6lKrPP/view?usp=drivesdk</t>
  </si>
  <si>
    <t>Document successfully created; Document successfully merged; PDF created; Emails Sent: [To: bnar.ayub@kue.soran.edu.iq]; Manually run by hersh.hamadameen@soran.edu.iq; Timestamp: Jul 1 2021 3:47 AM</t>
  </si>
  <si>
    <t xml:space="preserve">No, thank you </t>
  </si>
  <si>
    <t>1TtS8gmI2dy-eRmenLBp8j4ZIBPg3TZ_H</t>
  </si>
  <si>
    <t>https://drive.google.com/file/d/1TtS8gmI2dy-eRmenLBp8j4ZIBPg3TZ_H/view?usp=drivesdk</t>
  </si>
  <si>
    <t>Document successfully created; Document successfully merged; PDF created; Emails Sent: [To: samiaa.abdulwahid@soran.edu.iq]; Manually run by hersh.hamadameen@soran.edu.iq; Timestamp: Jul 1 2021 3:48 AM</t>
  </si>
  <si>
    <t>1cArP--rC_LuIOq8xCH98JGbwV5dkBgu2</t>
  </si>
  <si>
    <t>https://drive.google.com/file/d/1cArP--rC_LuIOq8xCH98JGbwV5dkBgu2/view?usp=drivesdk</t>
  </si>
  <si>
    <t>Document successfully created; Document successfully merged; PDF created; Emails Sent: [To: dlawer.humer@soran.edu.iq]; Manually run by hersh.hamadameen@soran.edu.iq; Timestamp: Jul 1 2021 3:48 AM</t>
  </si>
  <si>
    <t>1rJW-7vxG65hgh2wbN1q1p9Inbuz3sJ-J</t>
  </si>
  <si>
    <t>https://drive.google.com/file/d/1rJW-7vxG65hgh2wbN1q1p9Inbuz3sJ-J/view?usp=drivesdk</t>
  </si>
  <si>
    <t>Document successfully created; Document successfully merged; PDF created; Emails Sent: [To: naqi.jasm@soran.edu.iq]; Manually run by hersh.hamadameen@soran.edu.iq; Timestamp: Jul 1 2021 3:48 AM</t>
  </si>
  <si>
    <t>1RSO3XSksdVkcMqRDPcEr6euc61AUMwOu</t>
  </si>
  <si>
    <t>https://drive.google.com/file/d/1RSO3XSksdVkcMqRDPcEr6euc61AUMwOu/view?usp=drivesdk</t>
  </si>
  <si>
    <t>Document successfully created; Document successfully merged; PDF created; Emails Sent: [To: taha.ahmed@soran.edu.iq]; Manually run by hersh.hamadameen@soran.edu.iq; Timestamp: Jul 1 2021 3:48 AM</t>
  </si>
  <si>
    <t xml:space="preserve">Munib Subhi Shahab </t>
  </si>
  <si>
    <t xml:space="preserve">وزارة التعليم العالي والبحث العلمي </t>
  </si>
  <si>
    <t xml:space="preserve">الجودة والنوعية </t>
  </si>
  <si>
    <t>munib@mhe-krg.org</t>
  </si>
  <si>
    <t>1dgY1AcO_GLR-ZK1PcaY5W22zOX8RLTU9</t>
  </si>
  <si>
    <t>https://drive.google.com/file/d/1dgY1AcO_GLR-ZK1PcaY5W22zOX8RLTU9/view?usp=drivesdk</t>
  </si>
  <si>
    <t>Document successfully created; Document successfully merged; PDF created; Emails Sent: [To: munib@mhe-krg.org]; Manually run by hersh.hamadameen@soran.edu.iq; Timestamp: Jul 1 2021 3:48 AM</t>
  </si>
  <si>
    <t>سربست ناصر احمد</t>
  </si>
  <si>
    <t>1rtWjyCKMJfRsNgUVLPkvAxYWdDmuLhr9</t>
  </si>
  <si>
    <t>https://drive.google.com/file/d/1rtWjyCKMJfRsNgUVLPkvAxYWdDmuLhr9/view?usp=drivesdk</t>
  </si>
  <si>
    <t>Document successfully created; Document successfully merged; PDF created; Emails Sent: [To: sarbast.ahmed@soran.edu.iq]; Manually run by hersh.hamadameen@soran.edu.iq; Timestamp: Jul 1 2021 3:48 AM</t>
  </si>
  <si>
    <t>1p13xffoLAM_KIJZ35ehz1AzP0u5leNSn</t>
  </si>
  <si>
    <t>https://drive.google.com/file/d/1p13xffoLAM_KIJZ35ehz1AzP0u5leNSn/view?usp=drivesdk</t>
  </si>
  <si>
    <t>ڕوانینێکی پەروەردەیی بۆ هۆکارەکانی توندوتیژی لەلای منداڵان و هەرزەکاراندا</t>
  </si>
  <si>
    <t>1Cnswqfx-biPLj_rjxCVl_BIqFNHngo0-</t>
  </si>
  <si>
    <t>https://drive.google.com/file/d/1Cnswqfx-biPLj_rjxCVl_BIqFNHngo0-/view?usp=drivesdk</t>
  </si>
  <si>
    <t>Document successfully created; Document successfully merged; PDF created; Emails Sent: [To: hersh.hamadameen@soran.edu.iq]; Manually run by hersh.hamadameen@soran.edu.iq; Timestamp: Jul 1 2021 3:48 AM</t>
  </si>
  <si>
    <t>1RZ9kGaHSjOEOiu6JYMOGq9eEaRait7Lo</t>
  </si>
  <si>
    <t>https://drive.google.com/file/d/1RZ9kGaHSjOEOiu6JYMOGq9eEaRait7Lo/view?usp=drivesdk</t>
  </si>
  <si>
    <t>Document successfully created; Document successfully merged; PDF created; Emails Sent: [To: hersh.hamadameen@soran.edu.iq]; Manually run by qa.edu.soran@gmail.com; Timestamp: Apr 23 2022 4:50 PM</t>
  </si>
  <si>
    <t>1vydWdguBZf0MEfZMP-Rchr5h8EE5J7w3</t>
  </si>
  <si>
    <t>https://drive.google.com/file/d/1vydWdguBZf0MEfZMP-Rchr5h8EE5J7w3/view?usp=drivesdk</t>
  </si>
  <si>
    <t>Document successfully created; Document successfully merged; PDF created; Emails Sent: [To: barzan.hussein@soran.edu.iq]; Manually run by hersh.hamadameen@soran.edu.iq; Timestamp: Jul 1 2021 3:49 AM</t>
  </si>
  <si>
    <t>1OQ_1AhOUSUs1lZ6KWaVzNs3JHV0ggE3r</t>
  </si>
  <si>
    <t>https://drive.google.com/file/d/1OQ_1AhOUSUs1lZ6KWaVzNs3JHV0ggE3r/view?usp=drivesdk</t>
  </si>
  <si>
    <t>Document successfully created; Document successfully merged; PDF created; Emails Sent: [To: hawkar.khidhir@soran.edu.iq]; Manually run by hersh.hamadameen@soran.edu.iq; Timestamp: Jul 1 2021 3:49 AM</t>
  </si>
  <si>
    <t xml:space="preserve">Govan Rzgar </t>
  </si>
  <si>
    <t xml:space="preserve">english </t>
  </si>
  <si>
    <t>1HfC1FKzv4_wxnW4XjmzZ08e7vVQ1h9QH</t>
  </si>
  <si>
    <t>https://drive.google.com/file/d/1HfC1FKzv4_wxnW4XjmzZ08e7vVQ1h9QH/view?usp=drivesdk</t>
  </si>
  <si>
    <t>Document successfully created; Document successfully merged; PDF created; Emails Sent: [To: kovan.mustafa@soran.edu.iq]; Manually run by hersh.hamadameen@soran.edu.iq; Timestamp: Jul 1 2021 3:49 AM</t>
  </si>
  <si>
    <t xml:space="preserve">General sciences department </t>
  </si>
  <si>
    <t>1BPmqjRqxoyr7BbipLZyzIyhCPanuRkMZ</t>
  </si>
  <si>
    <t>https://drive.google.com/file/d/1BPmqjRqxoyr7BbipLZyzIyhCPanuRkMZ/view?usp=drivesdk</t>
  </si>
  <si>
    <t>Document successfully created; Document successfully merged; PDF created; Emails Sent: [To: haval.khthr@soran.edu.iq]; Manually run by hersh.hamadameen@soran.edu.iq; Timestamp: Jul 1 2021 3:49 AM</t>
  </si>
  <si>
    <t>1IbCEBiTVQFwP9dVP08h-Uo6X6PPFgV6n</t>
  </si>
  <si>
    <t>https://drive.google.com/file/d/1IbCEBiTVQFwP9dVP08h-Uo6X6PPFgV6n/view?usp=drivesdk</t>
  </si>
  <si>
    <t>Document successfully created; Document successfully merged; PDF created; Emails Sent: [To: shamal.ahmed@soran.edu.iq]; Manually run by hersh.hamadameen@soran.edu.iq; Timestamp: Jul 1 2021 3:49 AM</t>
  </si>
  <si>
    <t>1dkgod-vAeCxcHyBJgj13DChw08null8u</t>
  </si>
  <si>
    <t>https://drive.google.com/file/d/1dkgod-vAeCxcHyBJgj13DChw08null8u/view?usp=drivesdk</t>
  </si>
  <si>
    <t>Document successfully created; Document successfully merged; PDF created; Emails Sent: [To: kaifi.aziz@soran.edu.iq]; Manually run by hersh.hamadameen@soran.edu.iq; Timestamp: Jul 1 2021 3:49 AM</t>
  </si>
  <si>
    <t>1hSyRCMgcgvN9vj7kkT64bOpm9MOUsWEj</t>
  </si>
  <si>
    <t>https://drive.google.com/file/d/1hSyRCMgcgvN9vj7kkT64bOpm9MOUsWEj/view?usp=drivesdk</t>
  </si>
  <si>
    <t>Document successfully created; Document successfully merged; PDF created; Emails Sent: [To: rasoul.rasoul@soran.edu.iq]; Manually run by hersh.hamadameen@soran.edu.iq; Timestamp: Jul 1 2021 3:51 AM</t>
  </si>
  <si>
    <t>Neamat Ali Mahmood</t>
  </si>
  <si>
    <t>niamat.mahmud@soran.edu.iq</t>
  </si>
  <si>
    <t>1ZO6wxZ3HaTSFSpMf2tpURoSTJpnpPc1e</t>
  </si>
  <si>
    <t>https://drive.google.com/file/d/1ZO6wxZ3HaTSFSpMf2tpURoSTJpnpPc1e/view?usp=drivesdk</t>
  </si>
  <si>
    <t>Document successfully created; Document successfully merged; PDF created; Emails Sent: [To: niamat.mahmud@soran.edu.iq]; Manually run by hersh.hamadameen@soran.edu.iq; Timestamp: Jul 1 2021 3:51 AM</t>
  </si>
  <si>
    <t>1dwZCVsAxwuTxxkQ9vQ9UPvo9YSFVeqfe</t>
  </si>
  <si>
    <t>https://drive.google.com/file/d/1dwZCVsAxwuTxxkQ9vQ9UPvo9YSFVeqfe/view?usp=drivesdk</t>
  </si>
  <si>
    <t>Document successfully created; Document successfully merged; PDF created; Emails Sent: [To: sirwan.ahmed@soran.edu.iq]; Manually run by hersh.hamadameen@soran.edu.iq; Timestamp: Jul 1 2021 3:51 AM</t>
  </si>
  <si>
    <t>1nJmSOuMtC0y8sC6n6qUb7ZHkQGuI_Fr4</t>
  </si>
  <si>
    <t>https://drive.google.com/file/d/1nJmSOuMtC0y8sC6n6qUb7ZHkQGuI_Fr4/view?usp=drivesdk</t>
  </si>
  <si>
    <t>Document successfully created; Document successfully merged; PDF created; Emails Sent: [To: basan.yaba@soran.edu.iq]; Manually run by hersh.hamadameen@soran.edu.iq; Timestamp: Jul 1 2021 3:51 AM</t>
  </si>
  <si>
    <t>1BisALuCehfuI1CDfmuU-eB98EWOufHBw</t>
  </si>
  <si>
    <t>https://drive.google.com/file/d/1BisALuCehfuI1CDfmuU-eB98EWOufHBw/view?usp=drivesdk</t>
  </si>
  <si>
    <t>Document successfully created; Document successfully merged; PDF created; Emails Sent: [To: naqi.jasm@soran.edu.iq]; Manually run by hersh.hamadameen@soran.edu.iq; Timestamp: Jul 1 2021 3:51 AM</t>
  </si>
  <si>
    <t>Faculty  of  Education</t>
  </si>
  <si>
    <t>1caX6d4GNKyezFSOyqkEy8Y3kF5aB6aL3</t>
  </si>
  <si>
    <t>https://drive.google.com/file/d/1caX6d4GNKyezFSOyqkEy8Y3kF5aB6aL3/view?usp=drivesdk</t>
  </si>
  <si>
    <t>Document successfully created; Document successfully merged; PDF created; Emails Sent: [To: mumtaz.ameen@soran.edu.iq]; Manually run by hersh.hamadameen@soran.edu.iq; Timestamp: Jul 1 2021 3:51 AM</t>
  </si>
  <si>
    <t>1_DR69u7id6KycSZLtVoLz-YCeDUkIaDo</t>
  </si>
  <si>
    <t>https://drive.google.com/file/d/1_DR69u7id6KycSZLtVoLz-YCeDUkIaDo/view?usp=drivesdk</t>
  </si>
  <si>
    <t>Document successfully created; Document successfully merged; PDF created; Emails Sent: [To: amjad.jumaa@soran.edu.iq]; Manually run by hersh.hamadameen@soran.edu.iq; Timestamp: Jul 1 2021 3:52 AM</t>
  </si>
  <si>
    <t>bahri laeef yahya</t>
  </si>
  <si>
    <t>پەرەردە</t>
  </si>
  <si>
    <t>زانستەکۆمەلایەتی</t>
  </si>
  <si>
    <t>bahri.yayha@soran.edu.iq</t>
  </si>
  <si>
    <t>1Jbncepf1SMVaBBaPhKEy6YLFUDGqqomR</t>
  </si>
  <si>
    <t>https://drive.google.com/file/d/1Jbncepf1SMVaBBaPhKEy6YLFUDGqqomR/view?usp=drivesdk</t>
  </si>
  <si>
    <t>Document successfully created; Document successfully merged; PDF created; Emails Sent: [To: bahri.yayha@soran.edu.iq]; Manually run by hersh.hamadameen@soran.edu.iq; Timestamp: Jul 1 2021 3:52 AM</t>
  </si>
  <si>
    <t>hajiabdulrahmanhaji</t>
  </si>
  <si>
    <t>1Yynwv0i4TrHC5PPyNIm0kTi8WuXjx8nS</t>
  </si>
  <si>
    <t>https://drive.google.com/file/d/1Yynwv0i4TrHC5PPyNIm0kTi8WuXjx8nS/view?usp=drivesdk</t>
  </si>
  <si>
    <t>Document successfully created; Document successfully merged; PDF created; Emails Sent: [To: haji.haji@kue.soran.edu.iq]; Manually run by hersh.hamadameen@soran.edu.iq; Timestamp: Jul 1 2021 3:52 AM</t>
  </si>
  <si>
    <t>1icyr-QQDhVwWoZ8lqEjMNg2R9F3Z_VRH</t>
  </si>
  <si>
    <t>https://drive.google.com/file/d/1icyr-QQDhVwWoZ8lqEjMNg2R9F3Z_VRH/view?usp=drivesdk</t>
  </si>
  <si>
    <t>Document successfully created; Document successfully merged; PDF created; Emails Sent: [To: aref.ghaderi@soran.edu.iq]; Manually run by hersh.hamadameen@soran.edu.iq; Timestamp: Jul 1 2021 3:52 AM</t>
  </si>
  <si>
    <t>1NLS8UUuE2idgcW1Lu8VfDMa-hXSv44jZ</t>
  </si>
  <si>
    <t>https://drive.google.com/file/d/1NLS8UUuE2idgcW1Lu8VfDMa-hXSv44jZ/view?usp=drivesdk</t>
  </si>
  <si>
    <t>Document successfully created; Document successfully merged; PDF created; Emails Sent: [To: farsat.hussin@soran.edu.iq]; Manually run by hersh.hamadameen@soran.edu.iq; Timestamp: Jul 1 2021 3:53 AM</t>
  </si>
  <si>
    <t>12nCLtNSAAZ7RSd9xYTF3sds0Hn4wyrg5</t>
  </si>
  <si>
    <t>https://drive.google.com/file/d/12nCLtNSAAZ7RSd9xYTF3sds0Hn4wyrg5/view?usp=drivesdk</t>
  </si>
  <si>
    <t>Document successfully created; Document successfully merged; PDF created; Emails Sent: [To: srwa.mustafa@soran.edu.iq]; Manually run by hersh.hamadameen@soran.edu.iq; Timestamp: Jul 1 2021 3:53 AM</t>
  </si>
  <si>
    <t>1EaUPqKrOlMLGi44mbgzKKdqplQUXdvSS</t>
  </si>
  <si>
    <t>https://drive.google.com/file/d/1EaUPqKrOlMLGi44mbgzKKdqplQUXdvSS/view?usp=drivesdk</t>
  </si>
  <si>
    <t>Document successfully created; Document successfully merged; PDF created; Emails Sent: [To: munib@mhe-krg.org]; Manually run by hersh.hamadameen@soran.edu.iq; Timestamp: Jul 1 2021 3:53 AM</t>
  </si>
  <si>
    <t>No, thank you!!</t>
  </si>
  <si>
    <t>1MFGW6UQjPqKnel0_7eTe_a5V8iWi5lYh</t>
  </si>
  <si>
    <t>https://drive.google.com/file/d/1MFGW6UQjPqKnel0_7eTe_a5V8iWi5lYh/view?usp=drivesdk</t>
  </si>
  <si>
    <t>Document successfully created; Document successfully merged; PDF created; Emails Sent: [To: samiaa.abdulwahid@soran.edu.iq]; Manually run by hersh.hamadameen@soran.edu.iq; Timestamp: Jul 1 2021 3:53 AM</t>
  </si>
  <si>
    <t>1X9zVQXrYVMDESldJyS26T24i1xSCUhLd</t>
  </si>
  <si>
    <t>https://drive.google.com/file/d/1X9zVQXrYVMDESldJyS26T24i1xSCUhLd/view?usp=drivesdk</t>
  </si>
  <si>
    <t>Document successfully created; Document successfully merged; PDF created; Emails Sent: [To: sarbaz.omer@soran.adu.iq]; Manually run by hersh.hamadameen@soran.edu.iq; Timestamp: Jul 1 2021 3:54 AM</t>
  </si>
  <si>
    <t xml:space="preserve">بةس وورك شوب بیویستة بةشداری بة ئامادةبوان بكریت لةكةل ریزمدا </t>
  </si>
  <si>
    <t>1CzNRy6A5ziqywhMQX5Aji14kq3iYLiz0</t>
  </si>
  <si>
    <t>https://drive.google.com/file/d/1CzNRy6A5ziqywhMQX5Aji14kq3iYLiz0/view?usp=drivesdk</t>
  </si>
  <si>
    <t>Document successfully created; Document successfully merged; PDF created; Emails Sent: [To: dlawer.humer@soran.edu.iq]; Manually run by hersh.hamadameen@soran.edu.iq; Timestamp: Jul 1 2021 3:54 AM</t>
  </si>
  <si>
    <t>1z3igE2r1oxBT1hxf3NyWqhv8Kf_tkvGG</t>
  </si>
  <si>
    <t>https://drive.google.com/file/d/1z3igE2r1oxBT1hxf3NyWqhv8Kf_tkvGG/view?usp=drivesdk</t>
  </si>
  <si>
    <t>Document successfully created; Document successfully merged; PDF created; Emails Sent: [To: taher.mohammad@soran.edu.iq]; Manually run by hersh.hamadameen@soran.edu.iq; Timestamp: Jul 1 2021 3:55 AM</t>
  </si>
  <si>
    <t>1rnYTLcv7czuhobcZKvoFzlI3p7I1MC4M</t>
  </si>
  <si>
    <t>https://drive.google.com/file/d/1rnYTLcv7czuhobcZKvoFzlI3p7I1MC4M/view?usp=drivesdk</t>
  </si>
  <si>
    <t>Document successfully created; Document successfully merged; PDF created; Emails Sent: [To: ammar.hussien@soran.edu.iq]; Manually run by hersh.hamadameen@soran.edu.iq; Timestamp: Jul 1 2021 3:56 AM</t>
  </si>
  <si>
    <t>1ygl2ztYTFzMKZS490kmPE86vYa4blLvs</t>
  </si>
  <si>
    <t>https://drive.google.com/file/d/1ygl2ztYTFzMKZS490kmPE86vYa4blLvs/view?usp=drivesdk</t>
  </si>
  <si>
    <t>Document successfully created; Document successfully merged; PDF created; Emails Sent: [To: nasih.hamadamin@soran.edu.iq]; Manually run by hersh.hamadameen@soran.edu.iq; Timestamp: Jul 1 2021 3:56 AM</t>
  </si>
  <si>
    <t>1QJAA0i7WeP_f07Xz5LKtaZfqV21IOjXA</t>
  </si>
  <si>
    <t>https://drive.google.com/file/d/1QJAA0i7WeP_f07Xz5LKtaZfqV21IOjXA/view?usp=drivesdk</t>
  </si>
  <si>
    <t>Document successfully created; Document successfully merged; PDF created; Emails Sent: [To: taha.ahmed@soran.edu.iq]; Manually run by hersh.hamadameen@soran.edu.iq; Timestamp: Jul 1 2021 3:56 AM</t>
  </si>
  <si>
    <t>1QeDckMo-fAC2QLMHZ5HlmO8WkcAeP6in</t>
  </si>
  <si>
    <t>https://drive.google.com/file/d/1QeDckMo-fAC2QLMHZ5HlmO8WkcAeP6in/view?usp=drivesdk</t>
  </si>
  <si>
    <t>Document successfully created; Document successfully merged; PDF created; Emails Sent: [To: bnar.ayub@kue.soran.edu.iq]; Manually run by hersh.hamadameen@soran.edu.iq; Timestamp: Jul 1 2021 3:56 AM</t>
  </si>
  <si>
    <t>1VB6FTJLLW9UWuH_u8hBvDoeU6OQdeU11</t>
  </si>
  <si>
    <t>https://drive.google.com/file/d/1VB6FTJLLW9UWuH_u8hBvDoeU6OQdeU11/view?usp=drivesdk</t>
  </si>
  <si>
    <t>1zspNCFpJLbF25eSzvZvSIgDxPxPPl5aq</t>
  </si>
  <si>
    <t>https://drive.google.com/file/d/1zspNCFpJLbF25eSzvZvSIgDxPxPPl5aq/view?usp=drivesdk</t>
  </si>
  <si>
    <t>Document successfully created; Document successfully merged; PDF created; Emails Sent: [To: star.hasan@soran.edu.iq]; Manually run by hersh.hamadameen@soran.edu.iq; Timestamp: Jul 1 2021 3:56 AM</t>
  </si>
  <si>
    <t>Abdulkhalq Abdullah Othman</t>
  </si>
  <si>
    <t>1faIyn8xgM3dCzZgwbdfx_7BfHSHQiG7J</t>
  </si>
  <si>
    <t>https://drive.google.com/file/d/1faIyn8xgM3dCzZgwbdfx_7BfHSHQiG7J/view?usp=drivesdk</t>
  </si>
  <si>
    <t>Document successfully created; Document successfully merged; PDF created; Emails Sent: [To: Abdulkhalq.othman@soran.edu.iq]; Manually run by hersh.hamadameen@soran.edu.iq; Timestamp: Jul 1 2021 3:57 AM</t>
  </si>
  <si>
    <t>1xorexYqwrVJlBRinX3l2hdtIIljPsBYD</t>
  </si>
  <si>
    <t>https://drive.google.com/file/d/1xorexYqwrVJlBRinX3l2hdtIIljPsBYD/view?usp=drivesdk</t>
  </si>
  <si>
    <t>Document successfully created; Document successfully merged; PDF created; Emails Sent: [To: haideh.ghaderi@soran.edu.iq]; Manually run by hersh.hamadameen@soran.edu.iq; Timestamp: Jul 1 2021 3:56 AM</t>
  </si>
  <si>
    <t>bahri lateef</t>
  </si>
  <si>
    <t>educaition</t>
  </si>
  <si>
    <t>bahri.yahya@soran.edumiq</t>
  </si>
  <si>
    <t>1q_FZJU5pAIvUf1yizJGyH4jv_3GK6Fym</t>
  </si>
  <si>
    <t>https://drive.google.com/file/d/1q_FZJU5pAIvUf1yizJGyH4jv_3GK6Fym/view?usp=drivesdk</t>
  </si>
  <si>
    <t>Document successfully created; Document successfully merged; PDF created; Emails Sent: [To: bahri.yahya@soran.edumiq]; Manually run by hersh.hamadameen@soran.edu.iq; Timestamp: Jul 1 2021 3:57 AM</t>
  </si>
  <si>
    <t>11VT1QxnN7DYZ_Zu8HMRU3gPJTF8-hNaj</t>
  </si>
  <si>
    <t>https://drive.google.com/file/d/11VT1QxnN7DYZ_Zu8HMRU3gPJTF8-hNaj/view?usp=drivesdk</t>
  </si>
  <si>
    <t>Document successfully created; Document successfully merged; PDF created; Emails Sent: [To: amad.ahmed@soran.edu.iq]; Manually run by hersh.hamadameen@soran.edu.iq; Timestamp: Jul 1 2021 3:57 AM</t>
  </si>
  <si>
    <t>1m5HqshbnM-MOgZns3GGGXQ0V0uPK1y1p</t>
  </si>
  <si>
    <t>https://drive.google.com/file/d/1m5HqshbnM-MOgZns3GGGXQ0V0uPK1y1p/view?usp=drivesdk</t>
  </si>
  <si>
    <t>Document successfully created; Document successfully merged; PDF created; Emails Sent: [To: taha.ahmed@soran.edu.iq]; Manually run by hersh.hamadameen@soran.edu.iq; Timestamp: Jul 1 2021 3:57 AM</t>
  </si>
  <si>
    <t>bahri lateef yahya</t>
  </si>
  <si>
    <t>12bEwKWIeXxbuyNi6eakSzdrAOdichKHp</t>
  </si>
  <si>
    <t>https://drive.google.com/file/d/12bEwKWIeXxbuyNi6eakSzdrAOdichKHp/view?usp=drivesdk</t>
  </si>
  <si>
    <t>Document successfully created; Document successfully merged; PDF created; Emails Sent: [To: bahri.yahya@soran.edu.iq]; Manually run by hersh.hamadameen@soran.edu.iq; Timestamp: Jul 1 2021 3:57 AM</t>
  </si>
  <si>
    <t>kako.yousif@ene.soran.esu.iq</t>
  </si>
  <si>
    <t>1YaDO2dzv8XYLCmKJBlwJ6WqZuSAlFuUX</t>
  </si>
  <si>
    <t>https://drive.google.com/file/d/1YaDO2dzv8XYLCmKJBlwJ6WqZuSAlFuUX/view?usp=drivesdk</t>
  </si>
  <si>
    <t>Document successfully created; Document successfully merged; PDF created; Emails Sent: [To: kako.yousif@ene.soran.esu.iq]; Manually run by hersh.hamadameen@soran.edu.iq; Timestamp: Jul 1 2021 3:57 AM</t>
  </si>
  <si>
    <t>alan.kareem@soran.edi.iq</t>
  </si>
  <si>
    <t>1AHOKvhWyEahKbH4UTGXn2wFszk-ne8Ma</t>
  </si>
  <si>
    <t>https://drive.google.com/file/d/1AHOKvhWyEahKbH4UTGXn2wFszk-ne8Ma/view?usp=drivesdk</t>
  </si>
  <si>
    <t>Document successfully created; Document successfully merged; PDF created; Emails Sent: [To: alan.kareem@soran.edi.iq]; Manually run by hersh.hamadameen@soran.edu.iq; Timestamp: Jul 1 2021 3:57 AM</t>
  </si>
  <si>
    <t>TahaAziz Ahmed</t>
  </si>
  <si>
    <t>192QR29mFymppp8zNVO94OfkD4VeQgbuZ</t>
  </si>
  <si>
    <t>https://drive.google.com/file/d/192QR29mFymppp8zNVO94OfkD4VeQgbuZ/view?usp=drivesdk</t>
  </si>
  <si>
    <t>1nKT60vZtBFqpUJUyYYzXD8qWJCoj3aRx</t>
  </si>
  <si>
    <t>https://drive.google.com/file/d/1nKT60vZtBFqpUJUyYYzXD8qWJCoj3aRx/view?usp=drivesdk</t>
  </si>
  <si>
    <t>Document successfully created; Document successfully merged; PDF created; Emails Sent: [To: taha.ahmed@soran.edu.iq]; Manually run by hersh.hamadameen@soran.edu.iq; Timestamp: Jul 1 2021 3:58 AM</t>
  </si>
  <si>
    <t>autocratn</t>
  </si>
  <si>
    <t>autocratp</t>
  </si>
  <si>
    <t>dataSheetName</t>
  </si>
  <si>
    <t>"Education"</t>
  </si>
  <si>
    <t>v</t>
  </si>
  <si>
    <t>"5.1"</t>
  </si>
  <si>
    <t>dataSheetId</t>
  </si>
  <si>
    <t>"1.978763988E9"</t>
  </si>
  <si>
    <t>updateTime</t>
  </si>
  <si>
    <t>"1.644333727106E12"</t>
  </si>
  <si>
    <t>vp</t>
  </si>
  <si>
    <t>ssId</t>
  </si>
  <si>
    <t>"1ToXwqIX-t7kecE_1mbc1Ls5bX9nFbZist--xsCOun70"</t>
  </si>
  <si>
    <t>Job ID</t>
  </si>
  <si>
    <t>Job Name</t>
  </si>
  <si>
    <t>Template ID</t>
  </si>
  <si>
    <t>Data Sheet ID</t>
  </si>
  <si>
    <t>Header Row</t>
  </si>
  <si>
    <t>First Data Row</t>
  </si>
  <si>
    <t>File Name</t>
  </si>
  <si>
    <t>File Type</t>
  </si>
  <si>
    <t>Share As</t>
  </si>
  <si>
    <t>Folders</t>
  </si>
  <si>
    <t>Dynamic Folder Reference</t>
  </si>
  <si>
    <t>Conditionals</t>
  </si>
  <si>
    <t>Mode</t>
  </si>
  <si>
    <t>Append Breaks</t>
  </si>
  <si>
    <t>Tags</t>
  </si>
  <si>
    <t>Run On Time Trigger</t>
  </si>
  <si>
    <t>Time Trigger Frequency</t>
  </si>
  <si>
    <t>Run On Form Trigger</t>
  </si>
  <si>
    <t>Send Email And Share</t>
  </si>
  <si>
    <t>Email To</t>
  </si>
  <si>
    <t>Email CC</t>
  </si>
  <si>
    <t>Email BCC</t>
  </si>
  <si>
    <t>Email Reply To</t>
  </si>
  <si>
    <t>Email No Reply</t>
  </si>
  <si>
    <t>Email Subject</t>
  </si>
  <si>
    <t>Email Body</t>
  </si>
  <si>
    <t>Prevent Resharing</t>
  </si>
  <si>
    <t>Time Trigger Timestamp</t>
  </si>
  <si>
    <t>Form Trigger Timestamp</t>
  </si>
  <si>
    <t>_1618135220891</t>
  </si>
  <si>
    <t>Certificate of Activities - Edu</t>
  </si>
  <si>
    <t>1gWLHp8N1sj2-bzwHzgkx42zpMmD9jZpYYYm1xg9DL6s</t>
  </si>
  <si>
    <t>&lt;&lt;Full Name (In English)&gt;&gt; - &lt;&lt;Title&gt;&gt;</t>
  </si>
  <si>
    <t>PDF</t>
  </si>
  <si>
    <t>["10hlDcV4hV4TMN9Js9qwDBz8nqVYEhkrV"]</t>
  </si>
  <si>
    <t>[]</t>
  </si>
  <si>
    <t>[{"headerMap":"Email","value":"NOT NULL"}]</t>
  </si>
  <si>
    <t>MULTIPLE_OUTPUT</t>
  </si>
  <si>
    <t>[{"tag":"Acivitytype","type":"STANDARD","details":{"isUnmapped":false,"headerMap":"ActivityType"}},{"tag":"Name","type":"STANDARD","details":{"isUnmapped":false,"headerMap":"Full Name (In English)"}},{"tag":"Title","type":"STANDARD","details":{"isUnmapped":false,"headerMap":"Title"}},{"tag":"Date","type":"STANDARD","details":{"isUnmapped":false,"headerMap":"Date"}}]</t>
  </si>
  <si>
    <t>&lt;&lt;Email&gt;&gt;</t>
  </si>
  <si>
    <t>Dear &lt;&lt;Full Name (In English)&gt;&gt;</t>
  </si>
  <si>
    <t>Dear &lt;&lt;Full Name (In English)&gt;&gt;,
Please find the attached certificate of participation in a &lt;&lt;ActivityType&gt;&gt; entitled "&lt;&lt;Title&gt;&gt;"
Kind Regards
Hersh Y. Hamad Ameen
Head of Quality Assurance
Faculty of Education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</si>
</sst>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yy h:mm:ss"/>
    <numFmt numFmtId="165" formatCode="dd/mm/yyyy"/>
    <numFmt numFmtId="166" formatCode="dd/mm/yy"/>
    <numFmt numFmtId="167" formatCode="d/m/yyyy"/>
  </numFmts>
  <fonts count="16">
    <font>
      <sz val="10.0"/>
      <color rgb="FF000000"/>
      <name val="Arial"/>
      <scheme val="minor"/>
    </font>
    <font>
      <color theme="1"/>
      <name val="Arial"/>
      <scheme val="minor"/>
    </font>
    <font>
      <b/>
      <i/>
      <color rgb="FF000000"/>
      <name val="Arial"/>
      <scheme val="minor"/>
    </font>
    <font>
      <u/>
      <color rgb="FF0000FF"/>
    </font>
    <font>
      <u/>
      <color rgb="FF0000FF"/>
    </font>
    <font>
      <color rgb="FF000000"/>
      <name val="Arial"/>
    </font>
    <font>
      <color theme="1"/>
      <name val="Arial"/>
    </font>
    <font>
      <color theme="1"/>
      <name val="Inherit"/>
    </font>
    <font>
      <sz val="11.0"/>
      <color rgb="FF050505"/>
      <name val="Arial"/>
    </font>
    <font>
      <sz val="11.0"/>
      <color rgb="FF000000"/>
      <name val="Arial"/>
    </font>
    <font>
      <color rgb="FF000000"/>
      <name val="Roboto"/>
    </font>
    <font>
      <sz val="11.0"/>
      <color rgb="FF050505"/>
      <name val="&quot;Segoe UI Historic&quot;"/>
    </font>
    <font>
      <u/>
      <color rgb="FF1155CC"/>
      <name val="Arial"/>
      <scheme val="minor"/>
    </font>
    <font>
      <sz val="11.0"/>
      <color rgb="FF1C1E21"/>
      <name val="Inherit"/>
    </font>
    <font>
      <u/>
      <color rgb="FF000000"/>
      <name val="Arial"/>
    </font>
    <font>
      <u/>
      <color rgb="FF1155CC"/>
    </font>
  </fonts>
  <fills count="6">
    <fill>
      <patternFill patternType="none"/>
    </fill>
    <fill>
      <patternFill patternType="lightGray"/>
    </fill>
    <fill>
      <patternFill patternType="solid">
        <fgColor rgb="FFEFEFEF"/>
        <bgColor rgb="FFEFEFEF"/>
      </patternFill>
    </fill>
    <fill>
      <patternFill patternType="solid">
        <fgColor rgb="FFFFFFFF"/>
        <bgColor rgb="FFFFFFFF"/>
      </patternFill>
    </fill>
    <fill>
      <patternFill patternType="solid">
        <fgColor rgb="FFE4E6EB"/>
        <bgColor rgb="FFE4E6EB"/>
      </patternFill>
    </fill>
    <fill>
      <patternFill patternType="solid">
        <fgColor rgb="FFFFFF00"/>
        <bgColor rgb="FFFFFF00"/>
      </patternFill>
    </fill>
  </fills>
  <borders count="1">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xf>
    <xf borderId="0" fillId="2" fontId="2" numFmtId="0" xfId="0" applyAlignment="1" applyFill="1" applyFont="1">
      <alignment readingOrder="0"/>
    </xf>
    <xf borderId="0" fillId="0" fontId="1" numFmtId="164" xfId="0" applyAlignment="1" applyFont="1" applyNumberFormat="1">
      <alignment readingOrder="0"/>
    </xf>
    <xf borderId="0" fillId="0" fontId="1" numFmtId="165" xfId="0" applyAlignment="1" applyFont="1" applyNumberFormat="1">
      <alignment readingOrder="0"/>
    </xf>
    <xf borderId="0" fillId="0" fontId="3" numFmtId="0" xfId="0" applyAlignment="1" applyFont="1">
      <alignment readingOrder="0"/>
    </xf>
    <xf borderId="0" fillId="0" fontId="4" numFmtId="0" xfId="0" applyFont="1"/>
    <xf borderId="0" fillId="0" fontId="1" numFmtId="0" xfId="0" applyAlignment="1" applyFont="1">
      <alignment readingOrder="0"/>
    </xf>
    <xf borderId="0" fillId="3" fontId="5" numFmtId="0" xfId="0" applyAlignment="1" applyFill="1" applyFont="1">
      <alignment horizontal="left" readingOrder="0"/>
    </xf>
    <xf borderId="0" fillId="3" fontId="5" numFmtId="165" xfId="0" applyAlignment="1" applyFont="1" applyNumberFormat="1">
      <alignment horizontal="right" readingOrder="0"/>
    </xf>
    <xf borderId="0" fillId="0" fontId="5" numFmtId="0" xfId="0" applyAlignment="1" applyFont="1">
      <alignment horizontal="left" readingOrder="0" shrinkToFit="0" vertical="bottom" wrapText="0"/>
    </xf>
    <xf borderId="0" fillId="0" fontId="5" numFmtId="0" xfId="0" applyAlignment="1" applyFont="1">
      <alignment horizontal="right" readingOrder="0" shrinkToFit="0" vertical="bottom" wrapText="0"/>
    </xf>
    <xf borderId="0" fillId="0" fontId="5" numFmtId="0" xfId="0" applyAlignment="1" applyFont="1">
      <alignment horizontal="right" readingOrder="0" shrinkToFit="0" vertical="bottom" wrapText="0"/>
    </xf>
    <xf borderId="0" fillId="0" fontId="6" numFmtId="165" xfId="0" applyAlignment="1" applyFont="1" applyNumberFormat="1">
      <alignment horizontal="right" readingOrder="0" vertical="bottom"/>
    </xf>
    <xf borderId="0" fillId="0" fontId="6" numFmtId="164" xfId="0" applyAlignment="1" applyFont="1" applyNumberFormat="1">
      <alignment horizontal="right" vertical="bottom"/>
    </xf>
    <xf borderId="0" fillId="0" fontId="6" numFmtId="0" xfId="0" applyAlignment="1" applyFont="1">
      <alignment vertical="bottom"/>
    </xf>
    <xf borderId="0" fillId="0" fontId="6" numFmtId="0" xfId="0" applyAlignment="1" applyFont="1">
      <alignment readingOrder="0" vertical="bottom"/>
    </xf>
    <xf borderId="0" fillId="0" fontId="6" numFmtId="0" xfId="0" applyAlignment="1" applyFont="1">
      <alignment vertical="bottom"/>
    </xf>
    <xf borderId="0" fillId="0" fontId="5" numFmtId="164" xfId="0" applyAlignment="1" applyFont="1" applyNumberFormat="1">
      <alignment horizontal="right" readingOrder="0" shrinkToFit="0" vertical="bottom" wrapText="0"/>
    </xf>
    <xf borderId="0" fillId="0" fontId="5" numFmtId="165" xfId="0" applyAlignment="1" applyFont="1" applyNumberFormat="1">
      <alignment horizontal="right" readingOrder="0" shrinkToFit="0" vertical="bottom" wrapText="0"/>
    </xf>
    <xf borderId="0" fillId="0" fontId="5" numFmtId="0" xfId="0" applyAlignment="1" applyFont="1">
      <alignment shrinkToFit="0" vertical="bottom" wrapText="0"/>
    </xf>
    <xf borderId="0" fillId="0" fontId="5" numFmtId="0" xfId="0" applyAlignment="1" applyFont="1">
      <alignment shrinkToFit="0" vertical="bottom" wrapText="0"/>
    </xf>
    <xf borderId="0" fillId="0" fontId="7" numFmtId="0" xfId="0" applyAlignment="1" applyFont="1">
      <alignment readingOrder="0" shrinkToFit="0" wrapText="1"/>
    </xf>
    <xf borderId="0" fillId="4" fontId="8" numFmtId="0" xfId="0" applyAlignment="1" applyFill="1" applyFont="1">
      <alignment readingOrder="0"/>
    </xf>
    <xf borderId="0" fillId="0" fontId="5" numFmtId="0" xfId="0" applyAlignment="1" applyFont="1">
      <alignment horizontal="left" shrinkToFit="0" vertical="bottom" wrapText="0"/>
    </xf>
    <xf borderId="0" fillId="0" fontId="5" numFmtId="0" xfId="0" applyAlignment="1" applyFont="1">
      <alignment horizontal="left" readingOrder="0" vertical="bottom"/>
    </xf>
    <xf borderId="0" fillId="0" fontId="9" numFmtId="0" xfId="0" applyAlignment="1" applyFont="1">
      <alignment horizontal="left" readingOrder="0" vertical="bottom"/>
    </xf>
    <xf borderId="0" fillId="0" fontId="5" numFmtId="0" xfId="0" applyAlignment="1" applyFont="1">
      <alignment horizontal="left" shrinkToFit="0" vertical="bottom" wrapText="0"/>
    </xf>
    <xf borderId="0" fillId="0" fontId="1" numFmtId="0" xfId="0" applyAlignment="1" applyFont="1">
      <alignment readingOrder="0"/>
    </xf>
    <xf borderId="0" fillId="0" fontId="1" numFmtId="0" xfId="0" applyAlignment="1" applyFont="1">
      <alignment readingOrder="0"/>
    </xf>
    <xf borderId="0" fillId="5" fontId="5" numFmtId="0" xfId="0" applyAlignment="1" applyFill="1" applyFont="1">
      <alignment horizontal="left" vertical="bottom"/>
    </xf>
    <xf borderId="0" fillId="0" fontId="5" numFmtId="0" xfId="0" applyAlignment="1" applyFont="1">
      <alignment horizontal="left" vertical="bottom"/>
    </xf>
    <xf borderId="0" fillId="3" fontId="10" numFmtId="0" xfId="0" applyAlignment="1" applyFont="1">
      <alignment readingOrder="0"/>
    </xf>
    <xf borderId="0" fillId="0" fontId="9" numFmtId="0" xfId="0" applyAlignment="1" applyFont="1">
      <alignment horizontal="left" vertical="bottom"/>
    </xf>
    <xf borderId="0" fillId="0" fontId="5" numFmtId="0" xfId="0" applyAlignment="1" applyFont="1">
      <alignment horizontal="right" vertical="bottom"/>
    </xf>
    <xf borderId="0" fillId="0" fontId="5" numFmtId="0" xfId="0" applyAlignment="1" applyFont="1">
      <alignment horizontal="left" readingOrder="0" vertical="bottom"/>
    </xf>
    <xf borderId="0" fillId="3" fontId="11" numFmtId="0" xfId="0" applyAlignment="1" applyFont="1">
      <alignment readingOrder="0"/>
    </xf>
    <xf borderId="0" fillId="0" fontId="6" numFmtId="0" xfId="0" applyAlignment="1" applyFont="1">
      <alignment readingOrder="0" vertical="bottom"/>
    </xf>
    <xf borderId="0" fillId="0" fontId="6" numFmtId="0" xfId="0" applyAlignment="1" applyFont="1">
      <alignment readingOrder="0" vertical="bottom"/>
    </xf>
    <xf borderId="0" fillId="0" fontId="6" numFmtId="0" xfId="0" applyAlignment="1" applyFont="1">
      <alignment horizontal="right" vertical="bottom"/>
    </xf>
    <xf borderId="0" fillId="0" fontId="6" numFmtId="0" xfId="0" applyAlignment="1" applyFont="1">
      <alignment horizontal="right" readingOrder="0" vertical="bottom"/>
    </xf>
    <xf borderId="0" fillId="3" fontId="11" numFmtId="0" xfId="0" applyAlignment="1" applyFont="1">
      <alignment readingOrder="0"/>
    </xf>
    <xf borderId="0" fillId="0" fontId="12" numFmtId="0" xfId="0" applyAlignment="1" applyFont="1">
      <alignment readingOrder="0"/>
    </xf>
    <xf borderId="0" fillId="0" fontId="13" numFmtId="0" xfId="0" applyAlignment="1" applyFont="1">
      <alignment readingOrder="0" shrinkToFit="0" wrapText="1"/>
    </xf>
    <xf borderId="0" fillId="3" fontId="8" numFmtId="0" xfId="0" applyAlignment="1" applyFont="1">
      <alignment readingOrder="0"/>
    </xf>
    <xf borderId="0" fillId="0" fontId="1" numFmtId="166" xfId="0" applyAlignment="1" applyFont="1" applyNumberFormat="1">
      <alignment readingOrder="0"/>
    </xf>
    <xf borderId="0" fillId="0" fontId="1" numFmtId="167" xfId="0" applyAlignment="1" applyFont="1" applyNumberFormat="1">
      <alignment readingOrder="0"/>
    </xf>
    <xf borderId="0" fillId="0" fontId="5" numFmtId="0" xfId="0" applyAlignment="1" applyFont="1">
      <alignment horizontal="left" readingOrder="0" shrinkToFit="0" vertical="bottom" wrapText="0"/>
    </xf>
    <xf borderId="0" fillId="0" fontId="14" numFmtId="0" xfId="0" applyAlignment="1" applyFont="1">
      <alignment horizontal="left" readingOrder="0" shrinkToFit="0" vertical="bottom" wrapText="0"/>
    </xf>
    <xf borderId="0" fillId="0" fontId="1" numFmtId="0" xfId="0" applyFont="1"/>
    <xf borderId="0" fillId="0" fontId="15" numFmtId="0" xfId="0" applyAlignment="1" applyFont="1">
      <alignment readingOrder="0"/>
    </xf>
    <xf borderId="0" fillId="0" fontId="1" numFmtId="164" xfId="0" applyAlignment="1" applyFont="1" applyNumberFormat="1">
      <alignmen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drive.google.com/file/d/1RNOlRJ0sRRnExAcE8K_mRu_BFDl9ntEv/view?usp=drivesdk" TargetMode="External"/><Relationship Id="rId22" Type="http://schemas.openxmlformats.org/officeDocument/2006/relationships/hyperlink" Target="https://drive.google.com/file/d/154Ul204w6cVc0Q1cMswgMoECg5B7MIP7/view?usp=drivesdk" TargetMode="External"/><Relationship Id="rId21" Type="http://schemas.openxmlformats.org/officeDocument/2006/relationships/hyperlink" Target="https://drive.google.com/file/d/1PWjHv1coI4MB7StL_5zV31JTtGLzYCI9/view?usp=drivesdk" TargetMode="External"/><Relationship Id="rId24" Type="http://schemas.openxmlformats.org/officeDocument/2006/relationships/hyperlink" Target="https://drive.google.com/file/d/1aV7vKyLZKwzT27JPQTIeoyKajW-ZIVx_/view?usp=drivesdk" TargetMode="External"/><Relationship Id="rId23" Type="http://schemas.openxmlformats.org/officeDocument/2006/relationships/hyperlink" Target="https://drive.google.com/file/d/1aXGpYhameStLDP8b063WsoKHcRoLsugZ/view?usp=drivesdk" TargetMode="External"/><Relationship Id="rId1" Type="http://schemas.openxmlformats.org/officeDocument/2006/relationships/hyperlink" Target="https://drive.google.com/file/d/1delxqVCkbzhGxdjVhQcP1MjoKOj07zhH/view?usp=drivesdk" TargetMode="External"/><Relationship Id="rId2" Type="http://schemas.openxmlformats.org/officeDocument/2006/relationships/hyperlink" Target="https://drive.google.com/file/d/1uxP3j29lyOHJYOHdfPush8WUD6Wm3AjS/view?usp=drivesdk" TargetMode="External"/><Relationship Id="rId3" Type="http://schemas.openxmlformats.org/officeDocument/2006/relationships/hyperlink" Target="https://drive.google.com/file/d/1gHVnvGPD54U8tbBFwILWP8xwsmIXBKSs/view?usp=drivesdk" TargetMode="External"/><Relationship Id="rId4" Type="http://schemas.openxmlformats.org/officeDocument/2006/relationships/hyperlink" Target="https://drive.google.com/file/d/1PGQVCwXT1aOQaHITqza3RhVXMld3mXWW/view?usp=drivesdk" TargetMode="External"/><Relationship Id="rId9" Type="http://schemas.openxmlformats.org/officeDocument/2006/relationships/hyperlink" Target="https://drive.google.com/file/d/1QKO3V4dm07WAvAOsAx5S70rm55AqX5_I/view?usp=drivesdk" TargetMode="External"/><Relationship Id="rId26" Type="http://schemas.openxmlformats.org/officeDocument/2006/relationships/drawing" Target="../drawings/drawing1.xml"/><Relationship Id="rId25" Type="http://schemas.openxmlformats.org/officeDocument/2006/relationships/hyperlink" Target="https://drive.google.com/file/d/1k1yde8qTQVC4ovFheUaRJZ9d7mDPOohm/view?usp=drivesdk" TargetMode="External"/><Relationship Id="rId5" Type="http://schemas.openxmlformats.org/officeDocument/2006/relationships/hyperlink" Target="https://drive.google.com/file/d/10ADLKwZi9UFCyg-RDZKmDLqDxfx1tKEV/view?usp=drivesdk" TargetMode="External"/><Relationship Id="rId6" Type="http://schemas.openxmlformats.org/officeDocument/2006/relationships/hyperlink" Target="https://drive.google.com/file/d/1bLg__nw79EM2ik9NmnUTaxxfIxfUwztW/view?usp=drivesdk" TargetMode="External"/><Relationship Id="rId7" Type="http://schemas.openxmlformats.org/officeDocument/2006/relationships/hyperlink" Target="https://drive.google.com/file/d/1AXkszzAQ01xItyH9aYI6OCx-XK5nvCpK/view?usp=drivesdk" TargetMode="External"/><Relationship Id="rId8" Type="http://schemas.openxmlformats.org/officeDocument/2006/relationships/hyperlink" Target="https://drive.google.com/file/d/1rKK-_ZlZaSxB8Vzl5A3xdGFYV25PSTOU/view?usp=drivesdk" TargetMode="External"/><Relationship Id="rId11" Type="http://schemas.openxmlformats.org/officeDocument/2006/relationships/hyperlink" Target="https://drive.google.com/file/d/1bdI2tRtdBkg1sgJhb-duSfcOSqaJKdWm/view?usp=drivesdk" TargetMode="External"/><Relationship Id="rId10" Type="http://schemas.openxmlformats.org/officeDocument/2006/relationships/hyperlink" Target="https://drive.google.com/file/d/1M2nVpufdD5x3FDde10APGdP4tyUepnge/view?usp=drivesdk" TargetMode="External"/><Relationship Id="rId13" Type="http://schemas.openxmlformats.org/officeDocument/2006/relationships/hyperlink" Target="https://drive.google.com/file/d/1V9S_6XYn8bP0oTCYqur5xTIs3iGp8GiJ/view?usp=drivesdk" TargetMode="External"/><Relationship Id="rId12" Type="http://schemas.openxmlformats.org/officeDocument/2006/relationships/hyperlink" Target="https://drive.google.com/file/d/1o77qAnKmWo3zfxiItvGv9a9Kc70EIKbd/view?usp=drivesdk" TargetMode="External"/><Relationship Id="rId15" Type="http://schemas.openxmlformats.org/officeDocument/2006/relationships/hyperlink" Target="https://drive.google.com/file/d/15aBgpK7GiG1rMb5SBQjN3EBMdmPNyzu7/view?usp=drivesdk" TargetMode="External"/><Relationship Id="rId14" Type="http://schemas.openxmlformats.org/officeDocument/2006/relationships/hyperlink" Target="https://drive.google.com/file/d/1DQdWWBoTc0_6b8ZiJIquB6_RyXcd_jFt/view?usp=drivesdk" TargetMode="External"/><Relationship Id="rId17" Type="http://schemas.openxmlformats.org/officeDocument/2006/relationships/hyperlink" Target="https://drive.google.com/file/d/1olR_tTe3hQ0hwyOZomLdotz8kyrZXONr/view?usp=drivesdk" TargetMode="External"/><Relationship Id="rId16" Type="http://schemas.openxmlformats.org/officeDocument/2006/relationships/hyperlink" Target="https://drive.google.com/file/d/1yPTmbcMiCXxNyWXF4jTIumZo1OKnPAQI/view?usp=drivesdk" TargetMode="External"/><Relationship Id="rId19" Type="http://schemas.openxmlformats.org/officeDocument/2006/relationships/hyperlink" Target="https://drive.google.com/file/d/1UAB6BjulskBs2UMA4qLYft0ZzTvfkU7G/view?usp=drivesdk" TargetMode="External"/><Relationship Id="rId18" Type="http://schemas.openxmlformats.org/officeDocument/2006/relationships/hyperlink" Target="https://drive.google.com/file/d/1TzsmZjX0QH_s0Qqg1wK_X74U2tDZj_-p/view?usp=drivesdk"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s://drive.google.com/file/d/1WMN_ucmnLOQvDl0qfmNaBwEJ4Tje9_vp/view?usp=drivesdk" TargetMode="External"/><Relationship Id="rId194" Type="http://schemas.openxmlformats.org/officeDocument/2006/relationships/hyperlink" Target="https://drive.google.com/file/d/1ZgAfp0d4OUYNCw-G51tdQtcw8Tr6o2jZ/view?usp=drivesdk" TargetMode="External"/><Relationship Id="rId193" Type="http://schemas.openxmlformats.org/officeDocument/2006/relationships/hyperlink" Target="https://drive.google.com/file/d/1GMVSD1th7UVMvoJE46-28vfrHEzltF57/view?usp=drivesdk" TargetMode="External"/><Relationship Id="rId192" Type="http://schemas.openxmlformats.org/officeDocument/2006/relationships/hyperlink" Target="https://drive.google.com/file/d/13hOPFLuvoS933vqu_1QaySC_8EePY_rX/view?usp=drivesdk" TargetMode="External"/><Relationship Id="rId191" Type="http://schemas.openxmlformats.org/officeDocument/2006/relationships/hyperlink" Target="https://drive.google.com/file/d/132P5eFhCv_nWAjCCWPt1a081wHXWi51_/view?usp=drivesdk" TargetMode="External"/><Relationship Id="rId187" Type="http://schemas.openxmlformats.org/officeDocument/2006/relationships/hyperlink" Target="https://drive.google.com/file/d/1qaPI3jGGp_V06m6vKeBAgWZedAKG9nfs/view?usp=drivesdk" TargetMode="External"/><Relationship Id="rId186" Type="http://schemas.openxmlformats.org/officeDocument/2006/relationships/hyperlink" Target="https://drive.google.com/file/d/1RhKESW-8UcbRANGeODxCA0f9vLZMYXQO/view?usp=drivesdk" TargetMode="External"/><Relationship Id="rId185" Type="http://schemas.openxmlformats.org/officeDocument/2006/relationships/hyperlink" Target="https://drive.google.com/file/d/1eex7XqikXzllkq5ZfSJjipnBa5J-GOKR/view?usp=drivesdk" TargetMode="External"/><Relationship Id="rId184" Type="http://schemas.openxmlformats.org/officeDocument/2006/relationships/hyperlink" Target="https://drive.google.com/file/d/17nEr3ncoJYKqLtVw_SKUeMFqLvDIYBUM/view?usp=drivesdk" TargetMode="External"/><Relationship Id="rId189" Type="http://schemas.openxmlformats.org/officeDocument/2006/relationships/hyperlink" Target="https://drive.google.com/file/d/1Du6vYrlIJdubPEXOp9yuAieeoz8o5DTy/view?usp=drivesdk" TargetMode="External"/><Relationship Id="rId188" Type="http://schemas.openxmlformats.org/officeDocument/2006/relationships/hyperlink" Target="https://drive.google.com/file/d/1OgEMqS71eInUBh7gUdWq6AeISt4T6h96/view?usp=drivesdk" TargetMode="External"/><Relationship Id="rId183" Type="http://schemas.openxmlformats.org/officeDocument/2006/relationships/hyperlink" Target="https://drive.google.com/file/d/1yK7cxiO9demLQg7ng8QptmbzJ19wwNT-/view?usp=drivesdk" TargetMode="External"/><Relationship Id="rId182" Type="http://schemas.openxmlformats.org/officeDocument/2006/relationships/hyperlink" Target="https://drive.google.com/file/d/1OEA1DDT8NATBL51YLoE-1e-Em_I0DoXs/view?usp=drivesdk" TargetMode="External"/><Relationship Id="rId181" Type="http://schemas.openxmlformats.org/officeDocument/2006/relationships/hyperlink" Target="https://drive.google.com/file/d/1EoY23cCW1orblBA4n6IEJiV1_KoUrsJz/view?usp=drivesdk" TargetMode="External"/><Relationship Id="rId180" Type="http://schemas.openxmlformats.org/officeDocument/2006/relationships/hyperlink" Target="https://drive.google.com/file/d/1-z9h0D1D278fPREp6KbiGLSwZjeZrfB3/view?usp=drivesdk" TargetMode="External"/><Relationship Id="rId176" Type="http://schemas.openxmlformats.org/officeDocument/2006/relationships/hyperlink" Target="https://drive.google.com/file/d/1kq-PHnEKfQX-U0ijntUvpwyV5q2QhDJp/view?usp=drivesdk" TargetMode="External"/><Relationship Id="rId175" Type="http://schemas.openxmlformats.org/officeDocument/2006/relationships/hyperlink" Target="https://drive.google.com/file/d/1z9NeREzXzxkFVDpP1_wG5HwVBOJqPh8i/view?usp=drivesdk" TargetMode="External"/><Relationship Id="rId174" Type="http://schemas.openxmlformats.org/officeDocument/2006/relationships/hyperlink" Target="https://drive.google.com/file/d/1_YC6zxd66otLNArH6VI5SUALGwLZuvNb/view?usp=drivesdk" TargetMode="External"/><Relationship Id="rId173" Type="http://schemas.openxmlformats.org/officeDocument/2006/relationships/hyperlink" Target="https://drive.google.com/file/d/1A4mMXxDYAybYo6CRHf2lHumlV1OYwhok/view?usp=drivesdk" TargetMode="External"/><Relationship Id="rId179" Type="http://schemas.openxmlformats.org/officeDocument/2006/relationships/hyperlink" Target="https://drive.google.com/file/d/1szFPzSSv85sqXn3wmeckSQO-xUwn7dK4/view?usp=drivesdk" TargetMode="External"/><Relationship Id="rId178" Type="http://schemas.openxmlformats.org/officeDocument/2006/relationships/hyperlink" Target="https://drive.google.com/file/d/1WAwW5tiIj3QXfhRFQfk-8adxvb2XDh95/view?usp=drivesdk" TargetMode="External"/><Relationship Id="rId177" Type="http://schemas.openxmlformats.org/officeDocument/2006/relationships/hyperlink" Target="https://drive.google.com/file/d/1Kiuuu8_Q0w8jw-g0GjTNZvfYQBeuh244/view?usp=drivesdk" TargetMode="External"/><Relationship Id="rId198" Type="http://schemas.openxmlformats.org/officeDocument/2006/relationships/hyperlink" Target="https://drive.google.com/file/d/1g5XNjyQoudQr6jvcStRh1IREr8zhg1Kw/view?usp=drivesdk" TargetMode="External"/><Relationship Id="rId197" Type="http://schemas.openxmlformats.org/officeDocument/2006/relationships/hyperlink" Target="https://drive.google.com/file/d/1gyHNmX8jp2w4cXdcyyudjY2awh2-Ucl-/view?usp=drivesdk" TargetMode="External"/><Relationship Id="rId196" Type="http://schemas.openxmlformats.org/officeDocument/2006/relationships/hyperlink" Target="https://drive.google.com/file/d/1sK-u_W-FpypezxKqLvJnTtuTUtZURoMp/view?usp=drivesdk" TargetMode="External"/><Relationship Id="rId195" Type="http://schemas.openxmlformats.org/officeDocument/2006/relationships/hyperlink" Target="https://drive.google.com/file/d/1k1Tka4Y5hwSjryBff6hdLHZIcMZHoFYp/view?usp=drivesdk" TargetMode="External"/><Relationship Id="rId199" Type="http://schemas.openxmlformats.org/officeDocument/2006/relationships/hyperlink" Target="https://drive.google.com/file/d/1gUpEmO0qJHisBh33aBsCjoF456GTcKpV/view?usp=drivesdk" TargetMode="External"/><Relationship Id="rId150" Type="http://schemas.openxmlformats.org/officeDocument/2006/relationships/hyperlink" Target="https://drive.google.com/file/d/1LpAzUbV0VLRaW7Ef0gjTGUdc4XsXvqjo/view?usp=drivesdk" TargetMode="External"/><Relationship Id="rId392" Type="http://schemas.openxmlformats.org/officeDocument/2006/relationships/hyperlink" Target="https://drive.google.com/file/d/1QEwDkG2jvq29vRoWD_l-Dn8ZujIeAOQH/view?usp=drivesdk" TargetMode="External"/><Relationship Id="rId391" Type="http://schemas.openxmlformats.org/officeDocument/2006/relationships/hyperlink" Target="https://drive.google.com/file/d/1LoMrlpnXxEk632Qt8T5FFyo-EuY_VwiL/view?usp=drivesdk" TargetMode="External"/><Relationship Id="rId390" Type="http://schemas.openxmlformats.org/officeDocument/2006/relationships/hyperlink" Target="https://drive.google.com/file/d/1Hk4UgGafxg2fNt3K09oBNDW8jDYp30vA/view?usp=drivesdk" TargetMode="External"/><Relationship Id="rId1" Type="http://schemas.openxmlformats.org/officeDocument/2006/relationships/hyperlink" Target="https://drive.google.com/file/d/15AAPBGxVvz1eOv2uVXOgi3GCOy4n5_OW/view?usp=drivesdk" TargetMode="External"/><Relationship Id="rId2" Type="http://schemas.openxmlformats.org/officeDocument/2006/relationships/hyperlink" Target="https://drive.google.com/file/d/13uzDvh2eOJ7fd7iCsTNRhkAoke_1sPuk/view?usp=drivesdk" TargetMode="External"/><Relationship Id="rId3" Type="http://schemas.openxmlformats.org/officeDocument/2006/relationships/hyperlink" Target="https://drive.google.com/file/d/1iIL2VE-YDzXEqJ2Iy17KTBLSNwULWXnb/view?usp=drivesdk" TargetMode="External"/><Relationship Id="rId149" Type="http://schemas.openxmlformats.org/officeDocument/2006/relationships/hyperlink" Target="https://drive.google.com/file/d/1eG4rDwKkNr14ls9l-EiRSVAxchc6l4P9/view?usp=drivesdk" TargetMode="External"/><Relationship Id="rId4" Type="http://schemas.openxmlformats.org/officeDocument/2006/relationships/hyperlink" Target="https://drive.google.com/file/d/1LiOJClPG9PjW3OWDT0t-1L2gwLhhGf2Q/view?usp=drivesdk" TargetMode="External"/><Relationship Id="rId148" Type="http://schemas.openxmlformats.org/officeDocument/2006/relationships/hyperlink" Target="https://drive.google.com/file/d/1gMZF3ncYPOAIjDycmwWELX966HQfwNK_/view?usp=drivesdk" TargetMode="External"/><Relationship Id="rId9" Type="http://schemas.openxmlformats.org/officeDocument/2006/relationships/hyperlink" Target="https://drive.google.com/file/d/1u3CbTRGy5ZC4DhOJOOGmrfJgUYKvCtuc/view?usp=drivesdk" TargetMode="External"/><Relationship Id="rId143" Type="http://schemas.openxmlformats.org/officeDocument/2006/relationships/hyperlink" Target="https://drive.google.com/file/d/1og3TmxAsbQ5RuywWUckP6ZFjTcXOvQ5W/view?usp=drivesdk" TargetMode="External"/><Relationship Id="rId385" Type="http://schemas.openxmlformats.org/officeDocument/2006/relationships/hyperlink" Target="https://drive.google.com/file/d/1dRzvlLkyUlmS1y9F08PJeUIxyKbmCjri/view?usp=drivesdk" TargetMode="External"/><Relationship Id="rId142" Type="http://schemas.openxmlformats.org/officeDocument/2006/relationships/hyperlink" Target="https://drive.google.com/file/d/1KkIB9cyTwJJxN5t40pAVbPkmJR77cbbN/view?usp=drivesdk" TargetMode="External"/><Relationship Id="rId384" Type="http://schemas.openxmlformats.org/officeDocument/2006/relationships/hyperlink" Target="https://drive.google.com/file/d/1o-PfXmSFmsOWNebhSIwLFSErGeBHRxke/view?usp=drivesdk" TargetMode="External"/><Relationship Id="rId141" Type="http://schemas.openxmlformats.org/officeDocument/2006/relationships/hyperlink" Target="https://drive.google.com/file/d/15DLNM4JwPbz4EBAOH0hL2oLepEZWOn4t/view?usp=drivesdk" TargetMode="External"/><Relationship Id="rId383" Type="http://schemas.openxmlformats.org/officeDocument/2006/relationships/hyperlink" Target="https://drive.google.com/file/d/19x_gLk7DaPGnj-G7r3Pe1XBjWNrpbLgC/view?usp=drivesdk" TargetMode="External"/><Relationship Id="rId140" Type="http://schemas.openxmlformats.org/officeDocument/2006/relationships/hyperlink" Target="https://drive.google.com/file/d/1ERv5uFYeWXW2BX7ChgM36_ZFTwcnXcRA/view?usp=drivesdk" TargetMode="External"/><Relationship Id="rId382" Type="http://schemas.openxmlformats.org/officeDocument/2006/relationships/hyperlink" Target="https://drive.google.com/file/d/1AYya4JoIGiX6Pxw_1vFRTYGHGKST40y6/view?usp=drivesdk" TargetMode="External"/><Relationship Id="rId5" Type="http://schemas.openxmlformats.org/officeDocument/2006/relationships/hyperlink" Target="https://drive.google.com/file/d/1QaX4n0XlZdywvCZ71zXgJ5-_oU0oqpww/view?usp=drivesdk" TargetMode="External"/><Relationship Id="rId147" Type="http://schemas.openxmlformats.org/officeDocument/2006/relationships/hyperlink" Target="https://drive.google.com/file/d/1mcfHxNYQXP8T-I4pxyAmEilt9KbGDg8w/view?usp=drivesdk" TargetMode="External"/><Relationship Id="rId389" Type="http://schemas.openxmlformats.org/officeDocument/2006/relationships/hyperlink" Target="https://drive.google.com/file/d/1djxeMFVB2toZweb4sWq8VvX0VISpbhxS/view?usp=drivesdk" TargetMode="External"/><Relationship Id="rId6" Type="http://schemas.openxmlformats.org/officeDocument/2006/relationships/hyperlink" Target="https://drive.google.com/file/d/1mfjYnuvWb8_I0YAVpTTAtIx1pURw4GYm/view?usp=drivesdk" TargetMode="External"/><Relationship Id="rId146" Type="http://schemas.openxmlformats.org/officeDocument/2006/relationships/hyperlink" Target="https://drive.google.com/file/d/1Ma04pi-ju-CCPDc_i0dAbqV1KLBJwkFz/view?usp=drivesdk" TargetMode="External"/><Relationship Id="rId388" Type="http://schemas.openxmlformats.org/officeDocument/2006/relationships/hyperlink" Target="https://drive.google.com/file/d/1GuvoC7HmXqbCPQJFjueryUH6FnIhrgSc/view?usp=drivesdk" TargetMode="External"/><Relationship Id="rId7" Type="http://schemas.openxmlformats.org/officeDocument/2006/relationships/hyperlink" Target="https://drive.google.com/file/d/12tp25tQw-T4UeAUzHQyLHrOUsipoUKTk/view?usp=drivesdk" TargetMode="External"/><Relationship Id="rId145" Type="http://schemas.openxmlformats.org/officeDocument/2006/relationships/hyperlink" Target="https://drive.google.com/file/d/1TV_FUgtA8mAtseq07yEqBT0a0oZvAbgm/view?usp=drivesdk" TargetMode="External"/><Relationship Id="rId387" Type="http://schemas.openxmlformats.org/officeDocument/2006/relationships/hyperlink" Target="https://drive.google.com/file/d/1JPusaunFD7_dSuHHg2iU2H-b45UmyWyp/view?usp=drivesdk" TargetMode="External"/><Relationship Id="rId8" Type="http://schemas.openxmlformats.org/officeDocument/2006/relationships/hyperlink" Target="https://drive.google.com/file/d/1L-kPWMh8ex2bUOP2KutRler7icpdtwRc/view?usp=drivesdk" TargetMode="External"/><Relationship Id="rId144" Type="http://schemas.openxmlformats.org/officeDocument/2006/relationships/hyperlink" Target="https://drive.google.com/file/d/1pGcAxIX7MOf4HKBYewsy484c2B5aQw_W/view?usp=drivesdk" TargetMode="External"/><Relationship Id="rId386" Type="http://schemas.openxmlformats.org/officeDocument/2006/relationships/hyperlink" Target="https://drive.google.com/file/d/1zuKbj-HwYREdMX0Tq6ViXS8HXhvjsC3M/view?usp=drivesdk" TargetMode="External"/><Relationship Id="rId381" Type="http://schemas.openxmlformats.org/officeDocument/2006/relationships/hyperlink" Target="https://drive.google.com/file/d/1sTpAPkypIuIS_QFvDOu9QvXH1rBIc8R1/view?usp=drivesdk" TargetMode="External"/><Relationship Id="rId380" Type="http://schemas.openxmlformats.org/officeDocument/2006/relationships/hyperlink" Target="https://drive.google.com/file/d/18qcT36thWesW6F8_AhnDt2s9113HHVMD/view?usp=drivesdk" TargetMode="External"/><Relationship Id="rId139" Type="http://schemas.openxmlformats.org/officeDocument/2006/relationships/hyperlink" Target="https://drive.google.com/file/d/1Ij4KxQZQSHHAXJzYu1MZuJFQuEXVAXar/view?usp=drivesdk" TargetMode="External"/><Relationship Id="rId138" Type="http://schemas.openxmlformats.org/officeDocument/2006/relationships/hyperlink" Target="https://drive.google.com/file/d/1J0tW5DRUwPKgHHSJ6Z9cXKSi3KPVZsof/view?usp=drivesdk" TargetMode="External"/><Relationship Id="rId137" Type="http://schemas.openxmlformats.org/officeDocument/2006/relationships/hyperlink" Target="https://drive.google.com/file/d/1vltTkAYYjwkfc1izkKDjwYhu9FybVB2r/view?usp=drivesdk" TargetMode="External"/><Relationship Id="rId379" Type="http://schemas.openxmlformats.org/officeDocument/2006/relationships/hyperlink" Target="https://drive.google.com/file/d/1H3SrCXSjq9q7Xuz7WNwHb9jHN3ihw57j/view?usp=drivesdk" TargetMode="External"/><Relationship Id="rId132" Type="http://schemas.openxmlformats.org/officeDocument/2006/relationships/hyperlink" Target="https://drive.google.com/file/d/1cIx_18ZrIjJoReAZiBI48a-M8nSJmLqT/view?usp=drivesdk" TargetMode="External"/><Relationship Id="rId374" Type="http://schemas.openxmlformats.org/officeDocument/2006/relationships/hyperlink" Target="https://drive.google.com/file/d/1hbXnVbSMN4FjD_apieSRwDfu9_KggOJf/view?usp=drivesdk" TargetMode="External"/><Relationship Id="rId131" Type="http://schemas.openxmlformats.org/officeDocument/2006/relationships/hyperlink" Target="https://drive.google.com/file/d/1KpVqrddolDvE5lHJ6doydLFy_pVUfdv2/view?usp=drivesdk" TargetMode="External"/><Relationship Id="rId373" Type="http://schemas.openxmlformats.org/officeDocument/2006/relationships/hyperlink" Target="https://drive.google.com/file/d/194Kq6xnAUNxmnM0VuQtyuwOXEshmMb0M/view?usp=drivesdk" TargetMode="External"/><Relationship Id="rId130" Type="http://schemas.openxmlformats.org/officeDocument/2006/relationships/hyperlink" Target="https://drive.google.com/file/d/1TlpNNpTgAbn-ymWpoZ48OY0MKCjsVZr9/view?usp=drivesdk" TargetMode="External"/><Relationship Id="rId372" Type="http://schemas.openxmlformats.org/officeDocument/2006/relationships/hyperlink" Target="https://drive.google.com/file/d/1UaTT0VqgOKubNz8_KT3N5nqWFezYXbdj/view?usp=drivesdk" TargetMode="External"/><Relationship Id="rId371" Type="http://schemas.openxmlformats.org/officeDocument/2006/relationships/hyperlink" Target="https://drive.google.com/file/d/1G8NiJUYOwzBD-fV4H0-rilIjlbGKiIaY/view?usp=drivesdk" TargetMode="External"/><Relationship Id="rId136" Type="http://schemas.openxmlformats.org/officeDocument/2006/relationships/hyperlink" Target="https://drive.google.com/file/d/1JxwtNsf_ed7UybixrymskLGt_h4Jtch_/view?usp=drivesdk" TargetMode="External"/><Relationship Id="rId378" Type="http://schemas.openxmlformats.org/officeDocument/2006/relationships/hyperlink" Target="https://drive.google.com/file/d/1W7Q5U4qLXZNCuyd3dxfoMDixee2Xdue6/view?usp=drivesdk" TargetMode="External"/><Relationship Id="rId135" Type="http://schemas.openxmlformats.org/officeDocument/2006/relationships/hyperlink" Target="https://drive.google.com/file/d/19LGxGsDMLTYSLZnBOuh8QRrusMQZAFcV/view?usp=drivesdk" TargetMode="External"/><Relationship Id="rId377" Type="http://schemas.openxmlformats.org/officeDocument/2006/relationships/hyperlink" Target="https://drive.google.com/file/d/1dvFU575putu7ydQTiyVJxVoma-t5sOMg/view?usp=drivesdk" TargetMode="External"/><Relationship Id="rId134" Type="http://schemas.openxmlformats.org/officeDocument/2006/relationships/hyperlink" Target="https://drive.google.com/file/d/1BJ8mZTUK7QzYU8ADaFM_wMD2BIZjljYV/view?usp=drivesdk" TargetMode="External"/><Relationship Id="rId376" Type="http://schemas.openxmlformats.org/officeDocument/2006/relationships/hyperlink" Target="https://drive.google.com/file/d/1aBtvvMXUhy1LfKDmVTAcWlTl_MGxq2rB/view?usp=drivesdk" TargetMode="External"/><Relationship Id="rId133" Type="http://schemas.openxmlformats.org/officeDocument/2006/relationships/hyperlink" Target="https://drive.google.com/file/d/1NsK6_atgEe6ydDQEDmow_JW4h01Z4wH5/view?usp=drivesdk" TargetMode="External"/><Relationship Id="rId375" Type="http://schemas.openxmlformats.org/officeDocument/2006/relationships/hyperlink" Target="https://drive.google.com/file/d/1CVomxC6qYr2DHnztCUTQ4UrNCyhRfBsz/view?usp=drivesdk" TargetMode="External"/><Relationship Id="rId172" Type="http://schemas.openxmlformats.org/officeDocument/2006/relationships/hyperlink" Target="https://drive.google.com/file/d/1Zuq2Msqc2da4oTMl3U8ns5cZNo4qNp82/view?usp=drivesdk" TargetMode="External"/><Relationship Id="rId171" Type="http://schemas.openxmlformats.org/officeDocument/2006/relationships/hyperlink" Target="https://drive.google.com/file/d/1ZoO0mKLow05ZVqf-3BrnfszXLmbESyRu/view?usp=drivesdk" TargetMode="External"/><Relationship Id="rId170" Type="http://schemas.openxmlformats.org/officeDocument/2006/relationships/hyperlink" Target="https://drive.google.com/file/d/1EbP3b9_BYb1_utGM2WRmO57sIQROcHpI/view?usp=drivesdk" TargetMode="External"/><Relationship Id="rId165" Type="http://schemas.openxmlformats.org/officeDocument/2006/relationships/hyperlink" Target="https://drive.google.com/file/d/1UMmT9S_HrjbnUNTLjYLI-TIjK93MBSlk/view?usp=drivesdk" TargetMode="External"/><Relationship Id="rId164" Type="http://schemas.openxmlformats.org/officeDocument/2006/relationships/hyperlink" Target="https://drive.google.com/file/d/14clWm4aYn2uaLrSROVfNkJJuzd7JVBvm/view?usp=drivesdk" TargetMode="External"/><Relationship Id="rId163" Type="http://schemas.openxmlformats.org/officeDocument/2006/relationships/hyperlink" Target="https://drive.google.com/file/d/1UGx201t0TAxN_xn9j9nGvKhizqNyz_eV/view?usp=drivesdk" TargetMode="External"/><Relationship Id="rId162" Type="http://schemas.openxmlformats.org/officeDocument/2006/relationships/hyperlink" Target="https://drive.google.com/file/d/1WgHbKopmPYZY_wVjSTglOATbL_Af9yPa/view?usp=drivesdk" TargetMode="External"/><Relationship Id="rId169" Type="http://schemas.openxmlformats.org/officeDocument/2006/relationships/hyperlink" Target="https://drive.google.com/file/d/19DHnGPky62Dtz2t4iaVHFHHdyE83MSrL/view?usp=drivesdk" TargetMode="External"/><Relationship Id="rId168" Type="http://schemas.openxmlformats.org/officeDocument/2006/relationships/hyperlink" Target="https://drive.google.com/file/d/1-ibYxkHII7xFZo4woFfI--55cB3bYow-/view?usp=drivesdk" TargetMode="External"/><Relationship Id="rId167" Type="http://schemas.openxmlformats.org/officeDocument/2006/relationships/hyperlink" Target="https://drive.google.com/file/d/1K-mW8eXEhclXi4nP5zQL7huYBbjBDSPs/view?usp=drivesdk" TargetMode="External"/><Relationship Id="rId166" Type="http://schemas.openxmlformats.org/officeDocument/2006/relationships/hyperlink" Target="https://drive.google.com/file/d/1NdeLxWTF06OWgpLr95G5fHnG5DxYkGK8/view?usp=drivesdk" TargetMode="External"/><Relationship Id="rId161" Type="http://schemas.openxmlformats.org/officeDocument/2006/relationships/hyperlink" Target="https://drive.google.com/file/d/1jbrw1u4AfBptOHA-V8pgDV8HrVdbo2Ps/view?usp=drivesdk" TargetMode="External"/><Relationship Id="rId160" Type="http://schemas.openxmlformats.org/officeDocument/2006/relationships/hyperlink" Target="https://drive.google.com/file/d/1X0WPsyN_jJCPnI-RTfKlvIk6aVsetiqU/view?usp=drivesdk" TargetMode="External"/><Relationship Id="rId159" Type="http://schemas.openxmlformats.org/officeDocument/2006/relationships/hyperlink" Target="https://drive.google.com/file/d/1Ulm9PqP_H1ZBbQ340iWNdLqY1D8pqwcv/view?usp=drivesdk" TargetMode="External"/><Relationship Id="rId154" Type="http://schemas.openxmlformats.org/officeDocument/2006/relationships/hyperlink" Target="https://drive.google.com/file/d/1qqDAmGLCQ-6GK8D8Yvvr4dtDWCArRZe4/view?usp=drivesdk" TargetMode="External"/><Relationship Id="rId396" Type="http://schemas.openxmlformats.org/officeDocument/2006/relationships/hyperlink" Target="https://drive.google.com/file/d/11y8PIUGfx2vxXvM7RLPdSqRO2h7KDRH-/view?usp=drivesdk" TargetMode="External"/><Relationship Id="rId153" Type="http://schemas.openxmlformats.org/officeDocument/2006/relationships/hyperlink" Target="https://drive.google.com/file/d/1sTm-53qSdA_P1-obUJw10oD-9J5ZgjDY/view?usp=drivesdk" TargetMode="External"/><Relationship Id="rId395" Type="http://schemas.openxmlformats.org/officeDocument/2006/relationships/hyperlink" Target="https://drive.google.com/file/d/1hkF5wCFtjpoCWlQuK6n9z60JegCVPPEj/view?usp=drivesdk" TargetMode="External"/><Relationship Id="rId152" Type="http://schemas.openxmlformats.org/officeDocument/2006/relationships/hyperlink" Target="https://drive.google.com/file/d/1IjFyvgr38pyG26cUEYW2ZcauNoc2LRIU/view?usp=drivesdk" TargetMode="External"/><Relationship Id="rId394" Type="http://schemas.openxmlformats.org/officeDocument/2006/relationships/hyperlink" Target="https://drive.google.com/file/d/1sfgRagHeMO7G5cgegiru3DXW27d_8LYM/view?usp=drivesdk" TargetMode="External"/><Relationship Id="rId151" Type="http://schemas.openxmlformats.org/officeDocument/2006/relationships/hyperlink" Target="https://drive.google.com/file/d/1x1cqR37eNrWTN6BVZw-hEXd8lDN1RsbD/view?usp=drivesdk" TargetMode="External"/><Relationship Id="rId393" Type="http://schemas.openxmlformats.org/officeDocument/2006/relationships/hyperlink" Target="https://drive.google.com/file/d/15Ko8GMu89GsvQSDExElgoFy10ve4P3DC/view?usp=drivesdk" TargetMode="External"/><Relationship Id="rId158" Type="http://schemas.openxmlformats.org/officeDocument/2006/relationships/hyperlink" Target="https://drive.google.com/file/d/1BUoCGQzbYk-r-IAmF4c_yuoefdbR_qpD/view?usp=drivesdk" TargetMode="External"/><Relationship Id="rId157" Type="http://schemas.openxmlformats.org/officeDocument/2006/relationships/hyperlink" Target="https://drive.google.com/file/d/1SZrUKEm3Q2SZGO6J_-Ufjz9WFBRLAqAo/view?usp=drivesdk" TargetMode="External"/><Relationship Id="rId399" Type="http://schemas.openxmlformats.org/officeDocument/2006/relationships/hyperlink" Target="https://drive.google.com/file/d/1wHXmALaw0g9W74J3X2vjC1b6LOOu23AA/view?usp=drivesdk" TargetMode="External"/><Relationship Id="rId156" Type="http://schemas.openxmlformats.org/officeDocument/2006/relationships/hyperlink" Target="https://drive.google.com/file/d/1c790E8T3TYLKJ-LG35PZkIa62guYIoAA/view?usp=drivesdk" TargetMode="External"/><Relationship Id="rId398" Type="http://schemas.openxmlformats.org/officeDocument/2006/relationships/hyperlink" Target="https://drive.google.com/file/d/1pFiySEdol6O6AcjJnhZ9BT2PIkhd-XQ-/view?usp=drivesdk" TargetMode="External"/><Relationship Id="rId155" Type="http://schemas.openxmlformats.org/officeDocument/2006/relationships/hyperlink" Target="https://drive.google.com/file/d/10MYogehM7k5hM2X4kT7darQ-PKeJjhly/view?usp=drivesdk" TargetMode="External"/><Relationship Id="rId397" Type="http://schemas.openxmlformats.org/officeDocument/2006/relationships/hyperlink" Target="https://drive.google.com/file/d/1B21_H54VIz2LABbiuLEScQcUIjBTwbCm/view?usp=drivesdk" TargetMode="External"/><Relationship Id="rId808" Type="http://schemas.openxmlformats.org/officeDocument/2006/relationships/hyperlink" Target="https://drive.google.com/file/d/19yAMWkXo81JSWTcd_iL5shCIb3JfqiAJ/view?usp=drivesdk" TargetMode="External"/><Relationship Id="rId807" Type="http://schemas.openxmlformats.org/officeDocument/2006/relationships/hyperlink" Target="https://drive.google.com/file/d/1kKmMreudWThkr9T0NtgOEAEx0y7x-GUx/view?usp=drivesdk" TargetMode="External"/><Relationship Id="rId806" Type="http://schemas.openxmlformats.org/officeDocument/2006/relationships/hyperlink" Target="https://drive.google.com/file/d/1jq-w4fI7b4St7P3l3rzgfzyY7urTRd9M/view?usp=drivesdk" TargetMode="External"/><Relationship Id="rId805" Type="http://schemas.openxmlformats.org/officeDocument/2006/relationships/hyperlink" Target="mailto:wadiekhallil@yahoo.com" TargetMode="External"/><Relationship Id="rId809" Type="http://schemas.openxmlformats.org/officeDocument/2006/relationships/hyperlink" Target="https://drive.google.com/file/d/1NamoPefWGm2qTl3ibRKKxyt0QPzWlcjr/view?usp=drivesdk" TargetMode="External"/><Relationship Id="rId800" Type="http://schemas.openxmlformats.org/officeDocument/2006/relationships/hyperlink" Target="https://drive.google.com/file/d/1oWiiI4nG-Y-OqeGs03N1h6RibPlY7l1Y/view?usp=drivesdk" TargetMode="External"/><Relationship Id="rId804" Type="http://schemas.openxmlformats.org/officeDocument/2006/relationships/hyperlink" Target="https://drive.google.com/file/d/12mNOldjK4ySa7CkL_daQ1j-Vm4jRGUm4/view?usp=drivesdk" TargetMode="External"/><Relationship Id="rId803" Type="http://schemas.openxmlformats.org/officeDocument/2006/relationships/hyperlink" Target="https://drive.google.com/file/d/1I_0djK31ziVv0gYPsmCVb-baVBBSamzJ/view?usp=drivesdk" TargetMode="External"/><Relationship Id="rId802" Type="http://schemas.openxmlformats.org/officeDocument/2006/relationships/hyperlink" Target="https://drive.google.com/file/d/1TFiXpNWFttr6lpseusk9LUty6FaWkrbv/view?usp=drivesdk" TargetMode="External"/><Relationship Id="rId801" Type="http://schemas.openxmlformats.org/officeDocument/2006/relationships/hyperlink" Target="https://drive.google.com/file/d/1RdRbH86wim4TealcP-Qo5bTkoefd4lSO/view?usp=drivesdk" TargetMode="External"/><Relationship Id="rId40" Type="http://schemas.openxmlformats.org/officeDocument/2006/relationships/hyperlink" Target="https://drive.google.com/file/d/1YXKbDWDQASUOMoMEyZiJDnZMDzDZ1dVZ/view?usp=drivesdk" TargetMode="External"/><Relationship Id="rId42" Type="http://schemas.openxmlformats.org/officeDocument/2006/relationships/hyperlink" Target="https://drive.google.com/file/d/10GLdp6nM3KIBhR2B6QNKdtEBrnKhpMx_/view?usp=drivesdk" TargetMode="External"/><Relationship Id="rId41" Type="http://schemas.openxmlformats.org/officeDocument/2006/relationships/hyperlink" Target="https://drive.google.com/file/d/1X0ICY_p2eRYwOsN8XJo8EPvewQN2N9ap/view?usp=drivesdk" TargetMode="External"/><Relationship Id="rId44" Type="http://schemas.openxmlformats.org/officeDocument/2006/relationships/hyperlink" Target="https://drive.google.com/file/d/1KZN3HJeA6GWyxh1Qu6fOLVPlMULuCaKp/view?usp=drivesdk" TargetMode="External"/><Relationship Id="rId43" Type="http://schemas.openxmlformats.org/officeDocument/2006/relationships/hyperlink" Target="https://drive.google.com/file/d/1LLYJdwxKkI5QoQlgmZY7-y6t5Yzw7Bwb/view?usp=drivesdk" TargetMode="External"/><Relationship Id="rId46" Type="http://schemas.openxmlformats.org/officeDocument/2006/relationships/hyperlink" Target="https://drive.google.com/file/d/1KiQ7-vEbY0X4_I3huoHd1aU4Rx8h473q/view?usp=drivesdk" TargetMode="External"/><Relationship Id="rId45" Type="http://schemas.openxmlformats.org/officeDocument/2006/relationships/hyperlink" Target="https://drive.google.com/file/d/1JJxElfPxjPBw92JnYb3GgHaFQOCp6QUD/view?usp=drivesdk" TargetMode="External"/><Relationship Id="rId509" Type="http://schemas.openxmlformats.org/officeDocument/2006/relationships/hyperlink" Target="https://drive.google.com/file/d/18Mpbh90QKFm7KQOwErNoyApaV1g_HUCN/view?usp=drivesdk" TargetMode="External"/><Relationship Id="rId508" Type="http://schemas.openxmlformats.org/officeDocument/2006/relationships/hyperlink" Target="https://drive.google.com/file/d/1ePjLW9vpjxzWibm3Z81AYc3ObWUx-EZV/view?usp=drivesdk" TargetMode="External"/><Relationship Id="rId503" Type="http://schemas.openxmlformats.org/officeDocument/2006/relationships/hyperlink" Target="https://drive.google.com/file/d/1Rv63RreYzZlHQB6LZyKt7iTRMZdWTAN_/view?usp=drivesdk" TargetMode="External"/><Relationship Id="rId745" Type="http://schemas.openxmlformats.org/officeDocument/2006/relationships/hyperlink" Target="https://drive.google.com/file/d/11hD-VMUnz9g_ELGm5G8jBciM2X1rkMe0/view?usp=drivesdk" TargetMode="External"/><Relationship Id="rId987" Type="http://schemas.openxmlformats.org/officeDocument/2006/relationships/hyperlink" Target="https://drive.google.com/file/d/1LJae8Vl8FfGA7iyqJL4fjx3K9eDCzJOc/view?usp=drivesdk" TargetMode="External"/><Relationship Id="rId502" Type="http://schemas.openxmlformats.org/officeDocument/2006/relationships/hyperlink" Target="https://drive.google.com/file/d/1bgl8nk37Z-DjD8G1wSJI5hL1-iHgTxQ5/view?usp=drivesdk" TargetMode="External"/><Relationship Id="rId744" Type="http://schemas.openxmlformats.org/officeDocument/2006/relationships/hyperlink" Target="https://drive.google.com/file/d/1-n061I9z1FHWU4OcKPgOJtk1f89XesF7/view?usp=drivesdk" TargetMode="External"/><Relationship Id="rId986" Type="http://schemas.openxmlformats.org/officeDocument/2006/relationships/hyperlink" Target="https://drive.google.com/file/d/1_u2eo04hC9r4AVU3K5z8IadIIS9l_irN/view?usp=drivesdk" TargetMode="External"/><Relationship Id="rId501" Type="http://schemas.openxmlformats.org/officeDocument/2006/relationships/hyperlink" Target="https://drive.google.com/file/d/1XhpjEQrimLNfz4voPVES-OWbrFIqgh3X/view?usp=drivesdk" TargetMode="External"/><Relationship Id="rId743" Type="http://schemas.openxmlformats.org/officeDocument/2006/relationships/hyperlink" Target="https://drive.google.com/file/d/1CYLMzuOPgxH2t-o4iihgLN4yoKbzRyJZ/view?usp=drivesdk" TargetMode="External"/><Relationship Id="rId985" Type="http://schemas.openxmlformats.org/officeDocument/2006/relationships/hyperlink" Target="https://drive.google.com/file/d/1cxZ9R6MFdKwjjoEBmWQJZOiIm_LGUbuI/view?usp=drivesdk" TargetMode="External"/><Relationship Id="rId500" Type="http://schemas.openxmlformats.org/officeDocument/2006/relationships/hyperlink" Target="https://drive.google.com/file/d/1u7dUCQ9DWxj67Gx7mT0L4wSVTcv21NwV/view?usp=drivesdk" TargetMode="External"/><Relationship Id="rId742" Type="http://schemas.openxmlformats.org/officeDocument/2006/relationships/hyperlink" Target="https://drive.google.com/file/d/1fZdFfbjsLZCvZS7jLgYK93WnSG8Q8HhL/view?usp=drivesdk" TargetMode="External"/><Relationship Id="rId984" Type="http://schemas.openxmlformats.org/officeDocument/2006/relationships/hyperlink" Target="https://drive.google.com/file/d/1cX9-JHfP1l2sRER5ABhm6tt2AjxfdkGb/view?usp=drivesdk" TargetMode="External"/><Relationship Id="rId507" Type="http://schemas.openxmlformats.org/officeDocument/2006/relationships/hyperlink" Target="https://drive.google.com/file/d/1wNLASbOHbC-hrMB8Xzidh4xCrl9ZZcMR/view?usp=drivesdk" TargetMode="External"/><Relationship Id="rId749" Type="http://schemas.openxmlformats.org/officeDocument/2006/relationships/hyperlink" Target="https://drive.google.com/file/d/1o-OoD90g4iUpzpalyBioAZZKx10M1i6O/view?usp=drivesdk" TargetMode="External"/><Relationship Id="rId506" Type="http://schemas.openxmlformats.org/officeDocument/2006/relationships/hyperlink" Target="https://drive.google.com/file/d/1M1Mqr26VeCql-oj7aNylTCiZZx3wvf-J/view?usp=drivesdk" TargetMode="External"/><Relationship Id="rId748" Type="http://schemas.openxmlformats.org/officeDocument/2006/relationships/hyperlink" Target="https://drive.google.com/file/d/1yujWgynGMZhK0ezpBDle0Nf55pzspzsZ/view?usp=drivesdk" TargetMode="External"/><Relationship Id="rId505" Type="http://schemas.openxmlformats.org/officeDocument/2006/relationships/hyperlink" Target="https://drive.google.com/file/d/17T1WDtsKry-EKgEd7nlYnq4mJJcsSJsw/view?usp=drivesdk" TargetMode="External"/><Relationship Id="rId747" Type="http://schemas.openxmlformats.org/officeDocument/2006/relationships/hyperlink" Target="https://drive.google.com/file/d/1qOve6AHQKk16eamxdtQPGoNsoSdXyJVH/view?usp=drivesdk" TargetMode="External"/><Relationship Id="rId989" Type="http://schemas.openxmlformats.org/officeDocument/2006/relationships/hyperlink" Target="https://drive.google.com/file/d/1ZgXu_vvzfqHbTnOvlGgWxFIzdCNy9bJ6/view?usp=drivesdk" TargetMode="External"/><Relationship Id="rId504" Type="http://schemas.openxmlformats.org/officeDocument/2006/relationships/hyperlink" Target="https://drive.google.com/file/d/1w-zTlYm9SCL9tr5oQ2XWlgvgQHD4rMeu/view?usp=drivesdk" TargetMode="External"/><Relationship Id="rId746" Type="http://schemas.openxmlformats.org/officeDocument/2006/relationships/hyperlink" Target="https://drive.google.com/file/d/1K7A5Y9sAQZOefUyUSptZfiCs_0-I8FNY/view?usp=drivesdk" TargetMode="External"/><Relationship Id="rId988" Type="http://schemas.openxmlformats.org/officeDocument/2006/relationships/hyperlink" Target="https://drive.google.com/file/d/1TjTy44hm4XTD5DIIfv7F6wxNuFbNc6O3/view?usp=drivesdk" TargetMode="External"/><Relationship Id="rId48" Type="http://schemas.openxmlformats.org/officeDocument/2006/relationships/hyperlink" Target="https://drive.google.com/file/d/1zAexBMdjs7KyIlofDe9uTKMq8WT6kJ6Q/view?usp=drivesdk" TargetMode="External"/><Relationship Id="rId47" Type="http://schemas.openxmlformats.org/officeDocument/2006/relationships/hyperlink" Target="https://drive.google.com/file/d/1K4q0HZ5WikfzroZa9jmr00fn3sxbA6i5/view?usp=drivesdk" TargetMode="External"/><Relationship Id="rId49" Type="http://schemas.openxmlformats.org/officeDocument/2006/relationships/hyperlink" Target="https://drive.google.com/file/d/1pkAfy3M5Jps2t2S13PSk4efMzNDnhVNw/view?usp=drivesdk" TargetMode="External"/><Relationship Id="rId741" Type="http://schemas.openxmlformats.org/officeDocument/2006/relationships/hyperlink" Target="https://drive.google.com/file/d/1s0D2p1vE228QZ1xzSlxN46xXqr0SypsJ/view?usp=drivesdk" TargetMode="External"/><Relationship Id="rId983" Type="http://schemas.openxmlformats.org/officeDocument/2006/relationships/hyperlink" Target="https://drive.google.com/file/d/1quMOU3QUykHQjqTOoNLNPJspn8ebDMVk/view?usp=drivesdk" TargetMode="External"/><Relationship Id="rId740" Type="http://schemas.openxmlformats.org/officeDocument/2006/relationships/hyperlink" Target="https://drive.google.com/file/d/1C80xoM6ftpXjlvaZ-yd_LH5GiMaS69dL/view?usp=drivesdk" TargetMode="External"/><Relationship Id="rId982" Type="http://schemas.openxmlformats.org/officeDocument/2006/relationships/hyperlink" Target="https://drive.google.com/file/d/1hElZiWi9FGrbWlaiW_kCkIzvCoIAPNpv/view?usp=drivesdk" TargetMode="External"/><Relationship Id="rId981" Type="http://schemas.openxmlformats.org/officeDocument/2006/relationships/hyperlink" Target="https://drive.google.com/file/d/1a85htawDHAVDIc_0EqlnR_IanHvpp_01/view?usp=drivesdk" TargetMode="External"/><Relationship Id="rId980" Type="http://schemas.openxmlformats.org/officeDocument/2006/relationships/hyperlink" Target="https://drive.google.com/file/d/1Khy3ySIbxbUgOljA6xpuzTRzz-PGXo92/view?usp=drivesdk" TargetMode="External"/><Relationship Id="rId31" Type="http://schemas.openxmlformats.org/officeDocument/2006/relationships/hyperlink" Target="https://drive.google.com/file/d/1W87xwce9orQShxZVIwt2CkOeyHA56DQE/view?usp=drivesdk" TargetMode="External"/><Relationship Id="rId30" Type="http://schemas.openxmlformats.org/officeDocument/2006/relationships/hyperlink" Target="https://drive.google.com/file/d/12agAvm1nd1Xa1hpiEe8Wvb3oFapDm_L4/view?usp=drivesdk" TargetMode="External"/><Relationship Id="rId33" Type="http://schemas.openxmlformats.org/officeDocument/2006/relationships/hyperlink" Target="https://drive.google.com/file/d/1aGMqp5AHR4wLJjhvzNv12KeS-gK2DuGl/view?usp=drivesdk" TargetMode="External"/><Relationship Id="rId32" Type="http://schemas.openxmlformats.org/officeDocument/2006/relationships/hyperlink" Target="https://drive.google.com/file/d/1MlWjxHtHiqE6LqrIeXLfRDVsvZEuEeea/view?usp=drivesdk" TargetMode="External"/><Relationship Id="rId35" Type="http://schemas.openxmlformats.org/officeDocument/2006/relationships/hyperlink" Target="https://drive.google.com/file/d/1wrH9rrljKQyilhKJr5FzYUtMfPhC_nur/view?usp=drivesdk" TargetMode="External"/><Relationship Id="rId34" Type="http://schemas.openxmlformats.org/officeDocument/2006/relationships/hyperlink" Target="https://drive.google.com/file/d/1k3xgt_tHmvRAYFHeTWeENAsidzq5hYGm/view?usp=drivesdk" TargetMode="External"/><Relationship Id="rId739" Type="http://schemas.openxmlformats.org/officeDocument/2006/relationships/hyperlink" Target="https://drive.google.com/file/d/1kGooAEkqp9VS4FeMPBFowYmFTAcS91hh/view?usp=drivesdk" TargetMode="External"/><Relationship Id="rId734" Type="http://schemas.openxmlformats.org/officeDocument/2006/relationships/hyperlink" Target="https://drive.google.com/file/d/1q_dcldfZigcT9faoV2WBfqQ21mGFp2um/view?usp=drivesdk" TargetMode="External"/><Relationship Id="rId976" Type="http://schemas.openxmlformats.org/officeDocument/2006/relationships/hyperlink" Target="https://drive.google.com/file/d/1-wmmdfjGBGl18_623tC8vZojE99aHCPK/view?usp=drivesdk" TargetMode="External"/><Relationship Id="rId733" Type="http://schemas.openxmlformats.org/officeDocument/2006/relationships/hyperlink" Target="https://drive.google.com/file/d/1b9hNlrm2bBAtLCQZf3hIGxjMmBtt0faF/view?usp=drivesdk" TargetMode="External"/><Relationship Id="rId975" Type="http://schemas.openxmlformats.org/officeDocument/2006/relationships/hyperlink" Target="https://drive.google.com/file/d/1ZuaBWL7z1dJgSbmtn6QYIHVcK3dl-ezQ/view?usp=drivesdk" TargetMode="External"/><Relationship Id="rId732" Type="http://schemas.openxmlformats.org/officeDocument/2006/relationships/hyperlink" Target="https://drive.google.com/file/d/1O9s79P1lwIdKHvtpPjwSqQ8qJnqsi-Mx/view?usp=drivesdk" TargetMode="External"/><Relationship Id="rId974" Type="http://schemas.openxmlformats.org/officeDocument/2006/relationships/hyperlink" Target="https://drive.google.com/file/d/124fHBhIXFbncD-G7ZGLpKRBEs5fNbVMs/view?usp=drivesdk" TargetMode="External"/><Relationship Id="rId731" Type="http://schemas.openxmlformats.org/officeDocument/2006/relationships/hyperlink" Target="https://drive.google.com/file/d/1bQg-Y8r1foqnD7SNdmi8fSWhES36t39X/view?usp=drivesdk" TargetMode="External"/><Relationship Id="rId973" Type="http://schemas.openxmlformats.org/officeDocument/2006/relationships/hyperlink" Target="https://drive.google.com/file/d/1tO06hFh3j7ltHLvkL11wCS17Tj41dcMr/view?usp=drivesdk" TargetMode="External"/><Relationship Id="rId738" Type="http://schemas.openxmlformats.org/officeDocument/2006/relationships/hyperlink" Target="https://drive.google.com/file/d/1CBwCVHqRuuGvVR4GgbHF7F62sLYB8QK7/view?usp=drivesdk" TargetMode="External"/><Relationship Id="rId737" Type="http://schemas.openxmlformats.org/officeDocument/2006/relationships/hyperlink" Target="https://drive.google.com/file/d/1c_jUma6GPLN26DEM7_6WLxCDUQfaMq_I/view?usp=drivesdk" TargetMode="External"/><Relationship Id="rId979" Type="http://schemas.openxmlformats.org/officeDocument/2006/relationships/hyperlink" Target="https://drive.google.com/file/d/1fbQ_BnLzJe2fALX_B_KdjzyoypJke5sI/view?usp=drivesdk" TargetMode="External"/><Relationship Id="rId736" Type="http://schemas.openxmlformats.org/officeDocument/2006/relationships/hyperlink" Target="https://drive.google.com/file/d/1kLjiGawNj-Mzo6EulSJfsgCcETw03hg6/view?usp=drivesdk" TargetMode="External"/><Relationship Id="rId978" Type="http://schemas.openxmlformats.org/officeDocument/2006/relationships/hyperlink" Target="https://drive.google.com/file/d/1UVT-wj7ylgNJBY53JnUaH2uixr_5_Mti/view?usp=drivesdk" TargetMode="External"/><Relationship Id="rId735" Type="http://schemas.openxmlformats.org/officeDocument/2006/relationships/hyperlink" Target="https://drive.google.com/file/d/1cHYwesf-uNJTCBohsYgG4Rbuu44-XOaU/view?usp=drivesdk" TargetMode="External"/><Relationship Id="rId977" Type="http://schemas.openxmlformats.org/officeDocument/2006/relationships/hyperlink" Target="https://drive.google.com/file/d/1xZm3Ug-j1YYxnyxX7r-DmjwBF_gh31M7/view?usp=drivesdk" TargetMode="External"/><Relationship Id="rId37" Type="http://schemas.openxmlformats.org/officeDocument/2006/relationships/hyperlink" Target="https://drive.google.com/file/d/1I75cyKKP2kYXt4gshZoawQ3EYFqCOlGK/view?usp=drivesdk" TargetMode="External"/><Relationship Id="rId36" Type="http://schemas.openxmlformats.org/officeDocument/2006/relationships/hyperlink" Target="https://drive.google.com/file/d/19a9EgFfykwqtSQmDt0rzxBuuQ-YEfDsl/view?usp=drivesdk" TargetMode="External"/><Relationship Id="rId39" Type="http://schemas.openxmlformats.org/officeDocument/2006/relationships/hyperlink" Target="https://drive.google.com/file/d/1cFG2SxYmL5ZtC9ECE3uBZpYn-jpCmDAU/view?usp=drivesdk" TargetMode="External"/><Relationship Id="rId38" Type="http://schemas.openxmlformats.org/officeDocument/2006/relationships/hyperlink" Target="https://drive.google.com/file/d/1ZCJSYpJIYjHqaiZOwS--46BmtWlWpiMK/view?usp=drivesdk" TargetMode="External"/><Relationship Id="rId730" Type="http://schemas.openxmlformats.org/officeDocument/2006/relationships/hyperlink" Target="https://drive.google.com/file/d/159Ix57407Q8jBnZWb1SQtc8IqrNhTiwV/view?usp=drivesdk" TargetMode="External"/><Relationship Id="rId972" Type="http://schemas.openxmlformats.org/officeDocument/2006/relationships/hyperlink" Target="https://drive.google.com/file/d/1TgU4bFuTY7zQ4ctLt4-BUnJfroHhUHjl/view?usp=drivesdk" TargetMode="External"/><Relationship Id="rId971" Type="http://schemas.openxmlformats.org/officeDocument/2006/relationships/hyperlink" Target="https://drive.google.com/file/d/1qpw9vNEpbUrNjr9G3HYuWhKYA-_-ayoB/view?usp=drivesdk" TargetMode="External"/><Relationship Id="rId970" Type="http://schemas.openxmlformats.org/officeDocument/2006/relationships/hyperlink" Target="https://drive.google.com/file/d/1tsljiunvsP-zcaHo2WPGLp49u_7HiSZT/view?usp=drivesdk" TargetMode="External"/><Relationship Id="rId20" Type="http://schemas.openxmlformats.org/officeDocument/2006/relationships/hyperlink" Target="https://drive.google.com/file/d/1d-7XwAtov4VZSU7twQEjVOHl_CkZMviw/view?usp=drivesdk" TargetMode="External"/><Relationship Id="rId22" Type="http://schemas.openxmlformats.org/officeDocument/2006/relationships/hyperlink" Target="https://drive.google.com/file/d/1yjajRj_nfC4lKxdttW7LmbRZYgemI680/view?usp=drivesdk" TargetMode="External"/><Relationship Id="rId21" Type="http://schemas.openxmlformats.org/officeDocument/2006/relationships/hyperlink" Target="https://drive.google.com/file/d/1W2bQ6J4qv2c4f0IsyyJ62RpkECAQNevE/view?usp=drivesdk" TargetMode="External"/><Relationship Id="rId24" Type="http://schemas.openxmlformats.org/officeDocument/2006/relationships/hyperlink" Target="https://drive.google.com/file/d/1Zaa5SG51uJTBhFWSHbYhClJyUZ80Z9yD/view?usp=drivesdk" TargetMode="External"/><Relationship Id="rId23" Type="http://schemas.openxmlformats.org/officeDocument/2006/relationships/hyperlink" Target="https://drive.google.com/file/d/1LCsSbZdjrcnImF2geKRmeEk-9cEwzTyY/view?usp=drivesdk" TargetMode="External"/><Relationship Id="rId525" Type="http://schemas.openxmlformats.org/officeDocument/2006/relationships/hyperlink" Target="https://drive.google.com/file/d/1-N6ytmaK8s0A2H3gEof4ym7nK56ppQ0K/view?usp=drivesdk" TargetMode="External"/><Relationship Id="rId767" Type="http://schemas.openxmlformats.org/officeDocument/2006/relationships/hyperlink" Target="https://drive.google.com/file/d/1veGeSTQoDlS_Z5QaBBAXskhGpCZQ9izs/view?usp=drivesdk" TargetMode="External"/><Relationship Id="rId524" Type="http://schemas.openxmlformats.org/officeDocument/2006/relationships/hyperlink" Target="https://drive.google.com/file/d/1Q_YQ9yRmhKHc-KYRYknI3GQH2nW30fR-/view?usp=drivesdk" TargetMode="External"/><Relationship Id="rId766" Type="http://schemas.openxmlformats.org/officeDocument/2006/relationships/hyperlink" Target="https://drive.google.com/file/d/1KvcyROsZmLTgFdI944tpoXwrB_h-QPV3/view?usp=drivesdk" TargetMode="External"/><Relationship Id="rId523" Type="http://schemas.openxmlformats.org/officeDocument/2006/relationships/hyperlink" Target="https://drive.google.com/file/d/1KjUlqsA72Tf7L-kTydCOVvofiLZr8_nB/view?usp=drivesdk" TargetMode="External"/><Relationship Id="rId765" Type="http://schemas.openxmlformats.org/officeDocument/2006/relationships/hyperlink" Target="https://drive.google.com/file/d/1rG8MOFzkxRZCXVVbWOhQjGmLTZ6YTT3z/view?usp=drivesdk" TargetMode="External"/><Relationship Id="rId522" Type="http://schemas.openxmlformats.org/officeDocument/2006/relationships/hyperlink" Target="https://drive.google.com/file/d/1SuDYbWtl5r3tDBZ-wJUs_kSiZHp6Lb3B/view?usp=drivesdk" TargetMode="External"/><Relationship Id="rId764" Type="http://schemas.openxmlformats.org/officeDocument/2006/relationships/hyperlink" Target="https://drive.google.com/file/d/1QtkX8d2LgGD31eIdONZx6nQm8Bra9ObO/view?usp=drivesdk" TargetMode="External"/><Relationship Id="rId529" Type="http://schemas.openxmlformats.org/officeDocument/2006/relationships/hyperlink" Target="https://drive.google.com/file/d/1OZ4VFFkDugMwpylzuEpmkOsyqDk-u8Dc/view?usp=drivesdk" TargetMode="External"/><Relationship Id="rId528" Type="http://schemas.openxmlformats.org/officeDocument/2006/relationships/hyperlink" Target="https://drive.google.com/file/d/1RNe7914sFQ5zCfN17h0JcqzQlJABb5GX/view?usp=drivesdk" TargetMode="External"/><Relationship Id="rId527" Type="http://schemas.openxmlformats.org/officeDocument/2006/relationships/hyperlink" Target="https://drive.google.com/file/d/15jn0-Yh7vsms18qXZe1LPPt_fFZ6qOPl/view?usp=drivesdk" TargetMode="External"/><Relationship Id="rId769" Type="http://schemas.openxmlformats.org/officeDocument/2006/relationships/hyperlink" Target="https://drive.google.com/file/d/1g9YJVNRHue9RQJMfQAMBpXUKVG3pHo_F/view?usp=drivesdk" TargetMode="External"/><Relationship Id="rId526" Type="http://schemas.openxmlformats.org/officeDocument/2006/relationships/hyperlink" Target="https://drive.google.com/file/d/108HWAIAqd9RgO1BcoRgMd8DMjT162MaO/view?usp=drivesdk" TargetMode="External"/><Relationship Id="rId768" Type="http://schemas.openxmlformats.org/officeDocument/2006/relationships/hyperlink" Target="https://drive.google.com/file/d/1i61bciYabHdE_yVV5U4DwoudAg_XdOl1/view?usp=drivesdk" TargetMode="External"/><Relationship Id="rId26" Type="http://schemas.openxmlformats.org/officeDocument/2006/relationships/hyperlink" Target="https://drive.google.com/file/d/1zQIhgKopQN6btwL_Auvds4NpjCh2JLyi/view?usp=drivesdk" TargetMode="External"/><Relationship Id="rId25" Type="http://schemas.openxmlformats.org/officeDocument/2006/relationships/hyperlink" Target="https://drive.google.com/file/d/1Zn4Mrt5zz6sp5bd1oHsyeR0oIQwaYgFo/view?usp=drivesdk" TargetMode="External"/><Relationship Id="rId28" Type="http://schemas.openxmlformats.org/officeDocument/2006/relationships/hyperlink" Target="https://drive.google.com/file/d/1R5COo7hLTddxFZGK8UtyBqj0PKQCx_Yf/view?usp=drivesdk" TargetMode="External"/><Relationship Id="rId27" Type="http://schemas.openxmlformats.org/officeDocument/2006/relationships/hyperlink" Target="https://drive.google.com/file/d/1786jEjTr7Rg_3F8atpdeBpnuUrZoCzHW/view?usp=drivesdk" TargetMode="External"/><Relationship Id="rId521" Type="http://schemas.openxmlformats.org/officeDocument/2006/relationships/hyperlink" Target="https://drive.google.com/file/d/19igM7pvNW9ACRqveNYtUHo7LVuYBxHP9/view?usp=drivesdk" TargetMode="External"/><Relationship Id="rId763" Type="http://schemas.openxmlformats.org/officeDocument/2006/relationships/hyperlink" Target="https://drive.google.com/file/d/1WYn1HFBP9zeXyHbiwblcRGgdK5oMGwrU/view?usp=drivesdk" TargetMode="External"/><Relationship Id="rId29" Type="http://schemas.openxmlformats.org/officeDocument/2006/relationships/hyperlink" Target="https://drive.google.com/file/d/1-iDseXepHPWYji6gzRDWvjIRFHJHjQQB/view?usp=drivesdk" TargetMode="External"/><Relationship Id="rId520" Type="http://schemas.openxmlformats.org/officeDocument/2006/relationships/hyperlink" Target="https://drive.google.com/file/d/11OkyqONBeJ67VLgH8ktwENfp2MSiu_8d/view?usp=drivesdk" TargetMode="External"/><Relationship Id="rId762" Type="http://schemas.openxmlformats.org/officeDocument/2006/relationships/hyperlink" Target="https://drive.google.com/file/d/1fWbjxC-CkgFDeGWnnhe0XBK-LlFkPrG4/view?usp=drivesdk" TargetMode="External"/><Relationship Id="rId761" Type="http://schemas.openxmlformats.org/officeDocument/2006/relationships/hyperlink" Target="https://drive.google.com/file/d/1za6iTz7Qnrpdtu29ll-ms5p_0wp6PlKa/view?usp=drivesdk" TargetMode="External"/><Relationship Id="rId760" Type="http://schemas.openxmlformats.org/officeDocument/2006/relationships/hyperlink" Target="https://drive.google.com/file/d/1c_VgM9CEqgT1FjApd1XolkGmmXdEtYXe/view?usp=drivesdk" TargetMode="External"/><Relationship Id="rId11" Type="http://schemas.openxmlformats.org/officeDocument/2006/relationships/hyperlink" Target="https://drive.google.com/file/d/1Td_rIMKRcejyOgeesqVheLGnScJ8rLHe/view?usp=drivesdk" TargetMode="External"/><Relationship Id="rId10" Type="http://schemas.openxmlformats.org/officeDocument/2006/relationships/hyperlink" Target="https://drive.google.com/file/d/158Tc0vKoPPuNX2t4kL4rCZsZmXYDIlQF/view?usp=drivesdk" TargetMode="External"/><Relationship Id="rId13" Type="http://schemas.openxmlformats.org/officeDocument/2006/relationships/hyperlink" Target="https://drive.google.com/file/d/1w6JF09XRjCGy81pF9vnucnvtmFWBB4Rn/view?usp=drivesdk" TargetMode="External"/><Relationship Id="rId12" Type="http://schemas.openxmlformats.org/officeDocument/2006/relationships/hyperlink" Target="https://drive.google.com/file/d/12iMiiSTzm-_WP4D56-A5vnsuM9yhfrDL/view?usp=drivesdk" TargetMode="External"/><Relationship Id="rId519" Type="http://schemas.openxmlformats.org/officeDocument/2006/relationships/hyperlink" Target="https://drive.google.com/file/d/19-NhCcQstCIJUKTYOgQGV9LEmkIuxS9w/view?usp=drivesdk" TargetMode="External"/><Relationship Id="rId514" Type="http://schemas.openxmlformats.org/officeDocument/2006/relationships/hyperlink" Target="https://drive.google.com/file/d/1jLeyJreSCQX70gcBn1XpEvrKhQtEBlyM/view?usp=drivesdk" TargetMode="External"/><Relationship Id="rId756" Type="http://schemas.openxmlformats.org/officeDocument/2006/relationships/hyperlink" Target="https://drive.google.com/file/d/1OBMDbFklpU-xRC7BIUkkTetPVLR0kvub/view?usp=drivesdk" TargetMode="External"/><Relationship Id="rId998" Type="http://schemas.openxmlformats.org/officeDocument/2006/relationships/hyperlink" Target="https://drive.google.com/file/d/1dGTV2JtB-QSUeDClY_veR570BggGXf0u/view?usp=drivesdk" TargetMode="External"/><Relationship Id="rId513" Type="http://schemas.openxmlformats.org/officeDocument/2006/relationships/hyperlink" Target="https://drive.google.com/file/d/1ZGqm3mODRFlA1lD3Q4NWCS8nD_c36efF/view?usp=drivesdk" TargetMode="External"/><Relationship Id="rId755" Type="http://schemas.openxmlformats.org/officeDocument/2006/relationships/hyperlink" Target="https://drive.google.com/file/d/1HRPP1JVbyWodD42sKo11mLIHdx_F3wTS/view?usp=drivesdk" TargetMode="External"/><Relationship Id="rId997" Type="http://schemas.openxmlformats.org/officeDocument/2006/relationships/hyperlink" Target="https://drive.google.com/file/d/1b7Aox-tC0_FZApDs1DjlOoH1dinjJp76/view?usp=drivesdk" TargetMode="External"/><Relationship Id="rId512" Type="http://schemas.openxmlformats.org/officeDocument/2006/relationships/hyperlink" Target="https://drive.google.com/file/d/15cEvfltn8ctnALsOjDlSPSsVHF5KIsF2/view?usp=drivesdk" TargetMode="External"/><Relationship Id="rId754" Type="http://schemas.openxmlformats.org/officeDocument/2006/relationships/hyperlink" Target="https://drive.google.com/file/d/1YsyaueJ0-BhVLAnNpPcyyF8mcwavOD72/view?usp=drivesdk" TargetMode="External"/><Relationship Id="rId996" Type="http://schemas.openxmlformats.org/officeDocument/2006/relationships/hyperlink" Target="https://drive.google.com/file/d/16XZ_aSWw79fkwO2fCtmGvsedyxdmEMOZ/view?usp=drivesdk" TargetMode="External"/><Relationship Id="rId511" Type="http://schemas.openxmlformats.org/officeDocument/2006/relationships/hyperlink" Target="https://drive.google.com/file/d/1qwiwfQuQ_TSkfVCGlAAKOgLuwIMG1sv0/view?usp=drivesdk" TargetMode="External"/><Relationship Id="rId753" Type="http://schemas.openxmlformats.org/officeDocument/2006/relationships/hyperlink" Target="https://drive.google.com/file/d/1w_CgqzafvjDhLU5zeLqXEfSb0A_r_9YA/view?usp=drivesdk" TargetMode="External"/><Relationship Id="rId995" Type="http://schemas.openxmlformats.org/officeDocument/2006/relationships/hyperlink" Target="https://drive.google.com/file/d/1TRCR9cPjimyj-kbu9PtoZga1GaGG3xUW/view?usp=drivesdk" TargetMode="External"/><Relationship Id="rId518" Type="http://schemas.openxmlformats.org/officeDocument/2006/relationships/hyperlink" Target="https://drive.google.com/file/d/1rQK1J17cYhWfzfwJAYX51j2x7UxvmxxE/view?usp=drivesdk" TargetMode="External"/><Relationship Id="rId517" Type="http://schemas.openxmlformats.org/officeDocument/2006/relationships/hyperlink" Target="https://drive.google.com/file/d/1qkPBEoJJw6GIXRO9SQgxIZ7xPvuYFTuN/view?usp=drivesdk" TargetMode="External"/><Relationship Id="rId759" Type="http://schemas.openxmlformats.org/officeDocument/2006/relationships/hyperlink" Target="https://drive.google.com/file/d/1_nV9wmtSnkqcQIuyx6u4Q7UJZa4oOXMx/view?usp=drivesdk" TargetMode="External"/><Relationship Id="rId516" Type="http://schemas.openxmlformats.org/officeDocument/2006/relationships/hyperlink" Target="https://drive.google.com/file/d/1hwCo0KfM_TH0uI1B9VmglwrzyLmhBSjb/view?usp=drivesdk" TargetMode="External"/><Relationship Id="rId758" Type="http://schemas.openxmlformats.org/officeDocument/2006/relationships/hyperlink" Target="https://drive.google.com/file/d/1PE3Gn4oQodFB8SuzN_19FuNTOTPaOf6c/view?usp=drivesdk" TargetMode="External"/><Relationship Id="rId515" Type="http://schemas.openxmlformats.org/officeDocument/2006/relationships/hyperlink" Target="https://drive.google.com/file/d/1FyciX_De2Uw33V9ZYSfGXmO8k_go5mHt/view?usp=drivesdk" TargetMode="External"/><Relationship Id="rId757" Type="http://schemas.openxmlformats.org/officeDocument/2006/relationships/hyperlink" Target="https://drive.google.com/file/d/1J5KN1tvVGIINk5AFxMsByWCutQZjOWTS/view?usp=drivesdk" TargetMode="External"/><Relationship Id="rId999" Type="http://schemas.openxmlformats.org/officeDocument/2006/relationships/hyperlink" Target="https://drive.google.com/file/d/1jYhAbDIIdfLvNoUoXsURDDTK7hKYXUpd/view?usp=drivesdk" TargetMode="External"/><Relationship Id="rId15" Type="http://schemas.openxmlformats.org/officeDocument/2006/relationships/hyperlink" Target="https://drive.google.com/file/d/1SW3F3WIMZL5uwjpcb7EWcBBa_oUiv44B/view?usp=drivesdk" TargetMode="External"/><Relationship Id="rId990" Type="http://schemas.openxmlformats.org/officeDocument/2006/relationships/hyperlink" Target="https://drive.google.com/file/d/18sfCoAh7y7JxKG9ToFUSh5--JAvSGzzF/view?usp=drivesdk" TargetMode="External"/><Relationship Id="rId14" Type="http://schemas.openxmlformats.org/officeDocument/2006/relationships/hyperlink" Target="https://drive.google.com/file/d/12gF5PjXopOwkZxduc7qv6eBBDoxKHVmQ/view?usp=drivesdk" TargetMode="External"/><Relationship Id="rId17" Type="http://schemas.openxmlformats.org/officeDocument/2006/relationships/hyperlink" Target="https://drive.google.com/file/d/1Lg3d5ItjV2JBAVYJCbmLW7AeNilLDgAY/view?usp=drivesdk" TargetMode="External"/><Relationship Id="rId16" Type="http://schemas.openxmlformats.org/officeDocument/2006/relationships/hyperlink" Target="https://drive.google.com/file/d/1P6biN2msdm7zD7k-W3-B3K_-U59Gch4L/view?usp=drivesdk" TargetMode="External"/><Relationship Id="rId19" Type="http://schemas.openxmlformats.org/officeDocument/2006/relationships/hyperlink" Target="https://drive.google.com/file/d/1aU5LdtpjdAGpTHi6YKHWyZiczJ7NvNg4/view?usp=drivesdk" TargetMode="External"/><Relationship Id="rId510" Type="http://schemas.openxmlformats.org/officeDocument/2006/relationships/hyperlink" Target="https://drive.google.com/file/d/1lDihrhrHKDep8VRj4T_dGchiBDG6wEmD/view?usp=drivesdk" TargetMode="External"/><Relationship Id="rId752" Type="http://schemas.openxmlformats.org/officeDocument/2006/relationships/hyperlink" Target="https://drive.google.com/file/d/1yR6jh2zMB6mqyMa-bTtJrL-x2-8uO4jA/view?usp=drivesdk" TargetMode="External"/><Relationship Id="rId994" Type="http://schemas.openxmlformats.org/officeDocument/2006/relationships/hyperlink" Target="https://drive.google.com/file/d/11RFzw0aBm-DLWFIOMUPh-N_gJdp532ml/view?usp=drivesdk" TargetMode="External"/><Relationship Id="rId18" Type="http://schemas.openxmlformats.org/officeDocument/2006/relationships/hyperlink" Target="https://drive.google.com/file/d/1E0ffwBKkin-3gO-X49JHZ1Li43_ojhpC/view?usp=drivesdk" TargetMode="External"/><Relationship Id="rId751" Type="http://schemas.openxmlformats.org/officeDocument/2006/relationships/hyperlink" Target="https://drive.google.com/file/d/13wIcu5HlByd2YakdMdl9VURAMIB_g0ph/view?usp=drivesdk" TargetMode="External"/><Relationship Id="rId993" Type="http://schemas.openxmlformats.org/officeDocument/2006/relationships/hyperlink" Target="https://drive.google.com/file/d/1Zm7XJfCetbuqgRwg4f4AZgSoXoilkgsv/view?usp=drivesdk" TargetMode="External"/><Relationship Id="rId750" Type="http://schemas.openxmlformats.org/officeDocument/2006/relationships/hyperlink" Target="https://drive.google.com/file/d/1PRj9JPyHbpjYAa9tQTcrocnk7lsnA6P9/view?usp=drivesdk" TargetMode="External"/><Relationship Id="rId992" Type="http://schemas.openxmlformats.org/officeDocument/2006/relationships/hyperlink" Target="https://drive.google.com/file/d/1NsOmLzCKqKWs7GCILI3I_Jp2UNOV8zY0/view?usp=drivesdk" TargetMode="External"/><Relationship Id="rId991" Type="http://schemas.openxmlformats.org/officeDocument/2006/relationships/hyperlink" Target="https://drive.google.com/file/d/13ASjDLGWijvVbFK-FcpXb-tRw9p29WDp/view?usp=drivesdk" TargetMode="External"/><Relationship Id="rId84" Type="http://schemas.openxmlformats.org/officeDocument/2006/relationships/hyperlink" Target="https://drive.google.com/file/d/1Qr6ISHXTicgDiv7_JKz65XwOUZLPD3mD/view?usp=drivesdk" TargetMode="External"/><Relationship Id="rId83" Type="http://schemas.openxmlformats.org/officeDocument/2006/relationships/hyperlink" Target="https://drive.google.com/file/d/1Kmbx-8PjkUHk0kKD7aQjBcBgGJPR2k8i/view?usp=drivesdk" TargetMode="External"/><Relationship Id="rId86" Type="http://schemas.openxmlformats.org/officeDocument/2006/relationships/hyperlink" Target="https://drive.google.com/file/d/1E5ewdOakR4AvuYZbS4CtSepGUn4Tm9KG/view?usp=drivesdk" TargetMode="External"/><Relationship Id="rId85" Type="http://schemas.openxmlformats.org/officeDocument/2006/relationships/hyperlink" Target="https://drive.google.com/file/d/1dCTn0yVLTmIosaDVzVXq2zl2_N0jwYd1/view?usp=drivesdk" TargetMode="External"/><Relationship Id="rId88" Type="http://schemas.openxmlformats.org/officeDocument/2006/relationships/hyperlink" Target="https://drive.google.com/file/d/1gTegB8LBXrat-G72qjPp86RfVdN1adZR/view?usp=drivesdk" TargetMode="External"/><Relationship Id="rId87" Type="http://schemas.openxmlformats.org/officeDocument/2006/relationships/hyperlink" Target="https://drive.google.com/file/d/1vI53mlb2FGc9K8MT8gdAzCWrBOQ5LDDQ/view?usp=drivesdk" TargetMode="External"/><Relationship Id="rId89" Type="http://schemas.openxmlformats.org/officeDocument/2006/relationships/hyperlink" Target="https://drive.google.com/file/d/1ampawfPGMVsLc8XeijnZeuoKEJWeOCVR/view?usp=drivesdk" TargetMode="External"/><Relationship Id="rId709" Type="http://schemas.openxmlformats.org/officeDocument/2006/relationships/hyperlink" Target="https://drive.google.com/file/d/1JfDyQEmWSSMKMq8MxjhQZ9XUYbe_ZvkB/view?usp=drivesdk" TargetMode="External"/><Relationship Id="rId708" Type="http://schemas.openxmlformats.org/officeDocument/2006/relationships/hyperlink" Target="https://drive.google.com/file/d/18jEwZ62b2sfhq1GHghQQ24wX3yFgZycu/view?usp=drivesdk" TargetMode="External"/><Relationship Id="rId707" Type="http://schemas.openxmlformats.org/officeDocument/2006/relationships/hyperlink" Target="https://drive.google.com/file/d/18afS5JI7tsQRAujV0aLMpRzvyPfH5bWT/view?usp=drivesdk" TargetMode="External"/><Relationship Id="rId949" Type="http://schemas.openxmlformats.org/officeDocument/2006/relationships/hyperlink" Target="https://drive.google.com/file/d/1pG12UW2XiPQmLzcOHTGznJpVs0eI5Wqf/view?usp=drivesdk" TargetMode="External"/><Relationship Id="rId706" Type="http://schemas.openxmlformats.org/officeDocument/2006/relationships/hyperlink" Target="https://drive.google.com/file/d/1L-egtFGzfH76TKkB1XeJSD-5NW29BijM/view?usp=drivesdk" TargetMode="External"/><Relationship Id="rId948" Type="http://schemas.openxmlformats.org/officeDocument/2006/relationships/hyperlink" Target="https://drive.google.com/file/d/1p-CQB0617nZ4t0ONKZ_3NX7ebegWRu6g/view?usp=drivesdk" TargetMode="External"/><Relationship Id="rId80" Type="http://schemas.openxmlformats.org/officeDocument/2006/relationships/hyperlink" Target="https://drive.google.com/file/d/1-rVIRULg2udUzftnEEgmVtqiGd0JvDux/view?usp=drivesdk" TargetMode="External"/><Relationship Id="rId82" Type="http://schemas.openxmlformats.org/officeDocument/2006/relationships/hyperlink" Target="https://drive.google.com/file/d/1a4ZgLzN6Wp6d5vFH73tHg6G2CbrNXOwi/view?usp=drivesdk" TargetMode="External"/><Relationship Id="rId81" Type="http://schemas.openxmlformats.org/officeDocument/2006/relationships/hyperlink" Target="https://drive.google.com/file/d/1SZh6vj_VyDswG64xQMTq6C6dgLIVZ2rC/view?usp=drivesdk" TargetMode="External"/><Relationship Id="rId701" Type="http://schemas.openxmlformats.org/officeDocument/2006/relationships/hyperlink" Target="https://drive.google.com/file/d/1TWDGiFwZlXZxdbEFVb6rYkPCMuqaQ5Bp/view?usp=drivesdk" TargetMode="External"/><Relationship Id="rId943" Type="http://schemas.openxmlformats.org/officeDocument/2006/relationships/hyperlink" Target="https://drive.google.com/file/d/1VMANkWtjPR1_SpdW865IR2iYp3FIU6RX/view?usp=drivesdk" TargetMode="External"/><Relationship Id="rId700" Type="http://schemas.openxmlformats.org/officeDocument/2006/relationships/hyperlink" Target="https://drive.google.com/file/d/19hfGmruiMHSnZhurlOT7XVvQRMhblmn1/view?usp=drivesdk" TargetMode="External"/><Relationship Id="rId942" Type="http://schemas.openxmlformats.org/officeDocument/2006/relationships/hyperlink" Target="https://drive.google.com/file/d/1aUhxToHtqaA6f4YWvMH1oWNVJ3Z9la0C/view?usp=drivesdk" TargetMode="External"/><Relationship Id="rId941" Type="http://schemas.openxmlformats.org/officeDocument/2006/relationships/hyperlink" Target="https://drive.google.com/file/d/1gNlMPoBPqu3lLMsOr3Rfl0v3Uj9BESMY/view?usp=drivesdk" TargetMode="External"/><Relationship Id="rId940" Type="http://schemas.openxmlformats.org/officeDocument/2006/relationships/hyperlink" Target="https://drive.google.com/file/d/1ud5383xZiew99TU0r7hq1mtP6h9la_je/view?usp=drivesdk" TargetMode="External"/><Relationship Id="rId705" Type="http://schemas.openxmlformats.org/officeDocument/2006/relationships/hyperlink" Target="https://drive.google.com/file/d/1wBDcX8MNDAkzHWI2J13QX-RXQpIhWKjg/view?usp=drivesdk" TargetMode="External"/><Relationship Id="rId947" Type="http://schemas.openxmlformats.org/officeDocument/2006/relationships/hyperlink" Target="https://drive.google.com/file/d/14Y8gm5PP4O6RAoNcZJLkpOQbIx2mIPHG/view?usp=drivesdk" TargetMode="External"/><Relationship Id="rId704" Type="http://schemas.openxmlformats.org/officeDocument/2006/relationships/hyperlink" Target="https://drive.google.com/file/d/1TIMIlvgUnqc9sHs15kYr_zjAe6P3e4Ew/view?usp=drivesdk" TargetMode="External"/><Relationship Id="rId946" Type="http://schemas.openxmlformats.org/officeDocument/2006/relationships/hyperlink" Target="https://drive.google.com/file/d/16BtCqf-eU15LTI0rfJ1sLJnpd0pLrgwE/view?usp=drivesdk" TargetMode="External"/><Relationship Id="rId703" Type="http://schemas.openxmlformats.org/officeDocument/2006/relationships/hyperlink" Target="https://drive.google.com/file/d/1HaUCaddzrvtgJnpm6JzuBkb8LXzLLOwf/view?usp=drivesdk" TargetMode="External"/><Relationship Id="rId945" Type="http://schemas.openxmlformats.org/officeDocument/2006/relationships/hyperlink" Target="https://drive.google.com/file/d/1wylhO2qPUjrKtGaz-6qrN_lRouojUcV_/view?usp=drivesdk" TargetMode="External"/><Relationship Id="rId702" Type="http://schemas.openxmlformats.org/officeDocument/2006/relationships/hyperlink" Target="https://drive.google.com/file/d/11kiUgPaTYYIEFQRRkSs12E95RnMMVnMC/view?usp=drivesdk" TargetMode="External"/><Relationship Id="rId944" Type="http://schemas.openxmlformats.org/officeDocument/2006/relationships/hyperlink" Target="https://drive.google.com/file/d/1P-1EnYj1kFq_9XeTlZPNwFn9xjIzkkJB/view?usp=drivesdk" TargetMode="External"/><Relationship Id="rId73" Type="http://schemas.openxmlformats.org/officeDocument/2006/relationships/hyperlink" Target="https://drive.google.com/file/d/1q1pN6lMsVX2NTl8-k9kxFNNdbp5of_2F/view?usp=drivesdk" TargetMode="External"/><Relationship Id="rId72" Type="http://schemas.openxmlformats.org/officeDocument/2006/relationships/hyperlink" Target="https://drive.google.com/file/d/18AiWUbkRURW2g_ploAjOcVBIUiwM217N/view?usp=drivesdk" TargetMode="External"/><Relationship Id="rId75" Type="http://schemas.openxmlformats.org/officeDocument/2006/relationships/hyperlink" Target="https://drive.google.com/file/d/1Pu2ZHN55RB7XpKnARmjQdnODUlt_-N94/view?usp=drivesdk" TargetMode="External"/><Relationship Id="rId74" Type="http://schemas.openxmlformats.org/officeDocument/2006/relationships/hyperlink" Target="https://drive.google.com/file/d/1wTu7IWy70XwaCKUinyZxwvp4TsRtPmyt/view?usp=drivesdk" TargetMode="External"/><Relationship Id="rId77" Type="http://schemas.openxmlformats.org/officeDocument/2006/relationships/hyperlink" Target="https://drive.google.com/file/d/1RZ6ipmt--hvZoP6CnxZ1DzdCnF--g-OS/view?usp=drivesdk" TargetMode="External"/><Relationship Id="rId76" Type="http://schemas.openxmlformats.org/officeDocument/2006/relationships/hyperlink" Target="https://drive.google.com/file/d/1mEomWTzMQfLwLSitmTiP5q4zY1Kt4Ypd/view?usp=drivesdk" TargetMode="External"/><Relationship Id="rId79" Type="http://schemas.openxmlformats.org/officeDocument/2006/relationships/hyperlink" Target="https://drive.google.com/file/d/1OkMDrgy_fwEiiQwgvjkAYBfOyu6XCkSJ/view?usp=drivesdk" TargetMode="External"/><Relationship Id="rId78" Type="http://schemas.openxmlformats.org/officeDocument/2006/relationships/hyperlink" Target="https://drive.google.com/file/d/1XSQo6jTbN_1qgoFS3MxPATPro7Jdd0kK/view?usp=drivesdk" TargetMode="External"/><Relationship Id="rId939" Type="http://schemas.openxmlformats.org/officeDocument/2006/relationships/hyperlink" Target="https://drive.google.com/file/d/1j1JrcFfBniybu8FT2PNta91HSkXhjKIG/view?usp=drivesdk" TargetMode="External"/><Relationship Id="rId938" Type="http://schemas.openxmlformats.org/officeDocument/2006/relationships/hyperlink" Target="https://drive.google.com/file/d/1P29xDVBnOFFyPQpGkpGH5xBh_yGZu32a/view?usp=drivesdk" TargetMode="External"/><Relationship Id="rId937" Type="http://schemas.openxmlformats.org/officeDocument/2006/relationships/hyperlink" Target="https://drive.google.com/file/d/1zrBdNkabKXboEFQg0xhreB24kxgsBJmg/view?usp=drivesdk" TargetMode="External"/><Relationship Id="rId71" Type="http://schemas.openxmlformats.org/officeDocument/2006/relationships/hyperlink" Target="https://drive.google.com/file/d/1DEKbDdV1_UjUFNg57lqn5EY8hGUPqgIC/view?usp=drivesdk" TargetMode="External"/><Relationship Id="rId70" Type="http://schemas.openxmlformats.org/officeDocument/2006/relationships/hyperlink" Target="https://drive.google.com/file/d/1vBmFTkEr6hWyZI5tPeHJlRji60z-dGl1/view?usp=drivesdk" TargetMode="External"/><Relationship Id="rId932" Type="http://schemas.openxmlformats.org/officeDocument/2006/relationships/hyperlink" Target="https://drive.google.com/file/d/1wVWY2mEaYv7iJP-XdbSdQUmhxDNlqqrW/view?usp=drivesdk" TargetMode="External"/><Relationship Id="rId931" Type="http://schemas.openxmlformats.org/officeDocument/2006/relationships/hyperlink" Target="https://drive.google.com/file/d/1jfCA7_wMu2Nyap9sQk2k_bGwkn_0ALwc/view?usp=drivesdk" TargetMode="External"/><Relationship Id="rId930" Type="http://schemas.openxmlformats.org/officeDocument/2006/relationships/hyperlink" Target="https://drive.google.com/file/d/1VnfCeOQ9GvAbWjHeKttsyveVYi_XS5CP/view?usp=drivesdk" TargetMode="External"/><Relationship Id="rId936" Type="http://schemas.openxmlformats.org/officeDocument/2006/relationships/hyperlink" Target="https://drive.google.com/file/d/11FGU-uyYCNF_6MQH85D5ek2ekdrVA52X/view?usp=drivesdk" TargetMode="External"/><Relationship Id="rId935" Type="http://schemas.openxmlformats.org/officeDocument/2006/relationships/hyperlink" Target="https://drive.google.com/file/d/14WTxzW1cksPRtuJhEXtVGz4mHd0OrKh8/view?usp=drivesdk" TargetMode="External"/><Relationship Id="rId934" Type="http://schemas.openxmlformats.org/officeDocument/2006/relationships/hyperlink" Target="https://drive.google.com/file/d/1_2D5u2EOslJFiyvPY9SyjU2VEYFve8JV/view?usp=drivesdk" TargetMode="External"/><Relationship Id="rId933" Type="http://schemas.openxmlformats.org/officeDocument/2006/relationships/hyperlink" Target="https://drive.google.com/file/d/1JLS_PuVZjrCHXHI1NVLGvcrOc4d8wfL8/view?usp=drivesdk" TargetMode="External"/><Relationship Id="rId62" Type="http://schemas.openxmlformats.org/officeDocument/2006/relationships/hyperlink" Target="https://drive.google.com/file/d/1tr2_pDWvtO8iV4bwQ-oiNma_SoAMN1ow/view?usp=drivesdk" TargetMode="External"/><Relationship Id="rId61" Type="http://schemas.openxmlformats.org/officeDocument/2006/relationships/hyperlink" Target="https://drive.google.com/file/d/1lAJIyFw3Vz4rBYoLFF_OEnKRJKBEkmtH/view?usp=drivesdk" TargetMode="External"/><Relationship Id="rId64" Type="http://schemas.openxmlformats.org/officeDocument/2006/relationships/hyperlink" Target="https://drive.google.com/file/d/1hdOL7QADvB1Ivg_a738RkeaAV9yA3eRJ/view?usp=drivesdk" TargetMode="External"/><Relationship Id="rId63" Type="http://schemas.openxmlformats.org/officeDocument/2006/relationships/hyperlink" Target="https://drive.google.com/file/d/1SVpA0y-74QZ3tBKPAqSUIGN0tusdEmaY/view?usp=drivesdk" TargetMode="External"/><Relationship Id="rId66" Type="http://schemas.openxmlformats.org/officeDocument/2006/relationships/hyperlink" Target="https://drive.google.com/file/d/1bTPt0TmnWacRjAiX5rWAlDJPclv6lS1d/view?usp=drivesdk" TargetMode="External"/><Relationship Id="rId65" Type="http://schemas.openxmlformats.org/officeDocument/2006/relationships/hyperlink" Target="https://drive.google.com/file/d/1Pkb67aAYM89mNJlVm1clW3Ch1ZFMCo6Y/view?usp=drivesdk" TargetMode="External"/><Relationship Id="rId68" Type="http://schemas.openxmlformats.org/officeDocument/2006/relationships/hyperlink" Target="https://drive.google.com/file/d/1Sls3lmyFpiOy5thNynWztuWXCJoLJYuX/view?usp=drivesdk" TargetMode="External"/><Relationship Id="rId67" Type="http://schemas.openxmlformats.org/officeDocument/2006/relationships/hyperlink" Target="https://drive.google.com/file/d/1mqc_a67g_gceRYAzZXpqGFK8LjE2rzUT/view?usp=drivesdk" TargetMode="External"/><Relationship Id="rId729" Type="http://schemas.openxmlformats.org/officeDocument/2006/relationships/hyperlink" Target="https://drive.google.com/file/d/1SVOCSBlySyKRMCnIUG6gRmw2Uhl0QVpx/view?usp=drivesdk" TargetMode="External"/><Relationship Id="rId728" Type="http://schemas.openxmlformats.org/officeDocument/2006/relationships/hyperlink" Target="https://drive.google.com/file/d/1rLcpyCtkOTNbIVCMCSeUTCFQ9tW5U2W3/view?usp=drivesdk" TargetMode="External"/><Relationship Id="rId60" Type="http://schemas.openxmlformats.org/officeDocument/2006/relationships/hyperlink" Target="https://drive.google.com/file/d/18MpwgEXWoSZcVxNNTGjpIjF9Bu3TUl89/view?usp=drivesdk" TargetMode="External"/><Relationship Id="rId723" Type="http://schemas.openxmlformats.org/officeDocument/2006/relationships/hyperlink" Target="https://drive.google.com/file/d/15HnVIG6bzBj-HMDoTFzrNSl-7nDhtMEB/view?usp=drivesdk" TargetMode="External"/><Relationship Id="rId965" Type="http://schemas.openxmlformats.org/officeDocument/2006/relationships/hyperlink" Target="https://drive.google.com/file/d/1MehYKArE4_xGdXr5k8M1JM3Z5qZql2d8/view?usp=drivesdk" TargetMode="External"/><Relationship Id="rId722" Type="http://schemas.openxmlformats.org/officeDocument/2006/relationships/hyperlink" Target="https://drive.google.com/file/d/1Vs4me3_-pTlETelfT29t81N4LoUoJHDv/view?usp=drivesdk" TargetMode="External"/><Relationship Id="rId964" Type="http://schemas.openxmlformats.org/officeDocument/2006/relationships/hyperlink" Target="https://drive.google.com/file/d/1m7jD42j2ZiuXf8Q9-hDD_NxrHZYUmNHP/view?usp=drivesdk" TargetMode="External"/><Relationship Id="rId721" Type="http://schemas.openxmlformats.org/officeDocument/2006/relationships/hyperlink" Target="https://drive.google.com/file/d/13co-TktUcocJ7auy3tVDbFh3yNBcuVH0/view?usp=drivesdk" TargetMode="External"/><Relationship Id="rId963" Type="http://schemas.openxmlformats.org/officeDocument/2006/relationships/hyperlink" Target="https://drive.google.com/file/d/1TpXfMgDGjFifjZJPAoiZ5KAFRNaBGM7g/view?usp=drivesdk" TargetMode="External"/><Relationship Id="rId720" Type="http://schemas.openxmlformats.org/officeDocument/2006/relationships/hyperlink" Target="https://drive.google.com/file/d/1u4YymNt_74sMJXjQCSHomsGmVsoO0f65/view?usp=drivesdk" TargetMode="External"/><Relationship Id="rId962" Type="http://schemas.openxmlformats.org/officeDocument/2006/relationships/hyperlink" Target="https://drive.google.com/file/d/1UpX9pYRi4sEhl18SzeQ3jhlg39G7iIX8/view?usp=drivesdk" TargetMode="External"/><Relationship Id="rId727" Type="http://schemas.openxmlformats.org/officeDocument/2006/relationships/hyperlink" Target="https://drive.google.com/file/d/1UMSWM4ckTkoBsQaD7oNfPCg4G-6wJwV1/view?usp=drivesdk" TargetMode="External"/><Relationship Id="rId969" Type="http://schemas.openxmlformats.org/officeDocument/2006/relationships/hyperlink" Target="https://drive.google.com/file/d/1cTPj5EP4twQR3tbbbqezMgtyHgZZlGyB/view?usp=drivesdk" TargetMode="External"/><Relationship Id="rId726" Type="http://schemas.openxmlformats.org/officeDocument/2006/relationships/hyperlink" Target="https://drive.google.com/file/d/1omsJl8DCp8Q0Uuz1EO4fnOi6LjOYSXHr/view?usp=drivesdk" TargetMode="External"/><Relationship Id="rId968" Type="http://schemas.openxmlformats.org/officeDocument/2006/relationships/hyperlink" Target="https://drive.google.com/file/d/1UtoQ_ZBkI0XSdyFBOOGZqYbu4lONZM92/view?usp=drivesdk" TargetMode="External"/><Relationship Id="rId725" Type="http://schemas.openxmlformats.org/officeDocument/2006/relationships/hyperlink" Target="https://drive.google.com/file/d/1Nb2r_WcsNVjEs4lKoCNetbo1grF_wY2w/view?usp=drivesdk" TargetMode="External"/><Relationship Id="rId967" Type="http://schemas.openxmlformats.org/officeDocument/2006/relationships/hyperlink" Target="https://drive.google.com/file/d/19QkbqakPSWKpVgp4zby7oNHfL4_whBJs/view?usp=drivesdk" TargetMode="External"/><Relationship Id="rId724" Type="http://schemas.openxmlformats.org/officeDocument/2006/relationships/hyperlink" Target="https://drive.google.com/file/d/1UiIoUKYuYfEbKmLFj5rpke3k5QhHi0b9/view?usp=drivesdk" TargetMode="External"/><Relationship Id="rId966" Type="http://schemas.openxmlformats.org/officeDocument/2006/relationships/hyperlink" Target="https://drive.google.com/file/d/1ueABdJaAJ8o73n01MzdmnBmKLTGCP_3k/view?usp=drivesdk" TargetMode="External"/><Relationship Id="rId69" Type="http://schemas.openxmlformats.org/officeDocument/2006/relationships/hyperlink" Target="https://drive.google.com/file/d/1KJi9gKRXwSvmn90EbwGi2iVRWMLTQUXn/view?usp=drivesdk" TargetMode="External"/><Relationship Id="rId961" Type="http://schemas.openxmlformats.org/officeDocument/2006/relationships/hyperlink" Target="https://drive.google.com/file/d/1MV3vMknvvLsnuK1E0jGWY3Oi6p463G71/view?usp=drivesdk" TargetMode="External"/><Relationship Id="rId960" Type="http://schemas.openxmlformats.org/officeDocument/2006/relationships/hyperlink" Target="https://drive.google.com/file/d/1SsimHlXb0A6PW0dcyo6CY28GP5U1AgBb/view?usp=drivesdk" TargetMode="External"/><Relationship Id="rId51" Type="http://schemas.openxmlformats.org/officeDocument/2006/relationships/hyperlink" Target="https://drive.google.com/file/d/1yQ319jnMun6f4ulk8jbxyyx7PguVr6XS/view?usp=drivesdk" TargetMode="External"/><Relationship Id="rId50" Type="http://schemas.openxmlformats.org/officeDocument/2006/relationships/hyperlink" Target="https://drive.google.com/file/d/14T2mMWzT9_bE48Gq27GMJRwtRdnvHY_0/view?usp=drivesdk" TargetMode="External"/><Relationship Id="rId53" Type="http://schemas.openxmlformats.org/officeDocument/2006/relationships/hyperlink" Target="https://drive.google.com/file/d/1H7JUdXutxsZpW7OR_3XrZvA-K_TuXGG5/view?usp=drivesdk" TargetMode="External"/><Relationship Id="rId52" Type="http://schemas.openxmlformats.org/officeDocument/2006/relationships/hyperlink" Target="https://drive.google.com/file/d/1zUxcVvnbrBoPtyYTUTfP-sVDZd_cn7An/view?usp=drivesdk" TargetMode="External"/><Relationship Id="rId55" Type="http://schemas.openxmlformats.org/officeDocument/2006/relationships/hyperlink" Target="https://drive.google.com/file/d/1ZNCOmhaaCg46shnbHYfwKj7IoyQK5Go0/view?usp=drivesdk" TargetMode="External"/><Relationship Id="rId54" Type="http://schemas.openxmlformats.org/officeDocument/2006/relationships/hyperlink" Target="https://drive.google.com/file/d/1C30XuwwfLsBTPfgiFiuask9-CuMagN4P/view?usp=drivesdk" TargetMode="External"/><Relationship Id="rId57" Type="http://schemas.openxmlformats.org/officeDocument/2006/relationships/hyperlink" Target="https://drive.google.com/file/d/1elzsHC3j-JvPs_axs_o9GKdbW5hukRq_/view?usp=drivesdk" TargetMode="External"/><Relationship Id="rId56" Type="http://schemas.openxmlformats.org/officeDocument/2006/relationships/hyperlink" Target="https://drive.google.com/file/d/1KZ91NLaJ2__u03qyXaO0MF90SVKGUyXA/view?usp=drivesdk" TargetMode="External"/><Relationship Id="rId719" Type="http://schemas.openxmlformats.org/officeDocument/2006/relationships/hyperlink" Target="https://drive.google.com/file/d/1wrbisfN3vK3tTdawi6e7YxkZV8O5GnkK/view?usp=drivesdk" TargetMode="External"/><Relationship Id="rId718" Type="http://schemas.openxmlformats.org/officeDocument/2006/relationships/hyperlink" Target="https://drive.google.com/file/d/1w07MkBDrzpCJqH6GhTTZjDv_H_w2I2gT/view?usp=drivesdk" TargetMode="External"/><Relationship Id="rId717" Type="http://schemas.openxmlformats.org/officeDocument/2006/relationships/hyperlink" Target="https://drive.google.com/file/d/15qOBeSLAmF2zw5j31RVpXvcKjsitVG_v/view?usp=drivesdk" TargetMode="External"/><Relationship Id="rId959" Type="http://schemas.openxmlformats.org/officeDocument/2006/relationships/hyperlink" Target="https://drive.google.com/file/d/1Q38afskDLSYyhkziYYhDcigttD1IxE6G/view?usp=drivesdk" TargetMode="External"/><Relationship Id="rId712" Type="http://schemas.openxmlformats.org/officeDocument/2006/relationships/hyperlink" Target="https://drive.google.com/file/d/1goR4AZiBOrPv31LxL24UnA3kWLiN9VyJ/view?usp=drivesdk" TargetMode="External"/><Relationship Id="rId954" Type="http://schemas.openxmlformats.org/officeDocument/2006/relationships/hyperlink" Target="https://drive.google.com/file/d/17qPozFeyXo-G12stXVm7rkCVUIwK9SUJ/view?usp=drivesdk" TargetMode="External"/><Relationship Id="rId711" Type="http://schemas.openxmlformats.org/officeDocument/2006/relationships/hyperlink" Target="https://drive.google.com/file/d/15TaqX1h32epu8PkX8BSR91N5b1Tc-n8M/view?usp=drivesdk" TargetMode="External"/><Relationship Id="rId953" Type="http://schemas.openxmlformats.org/officeDocument/2006/relationships/hyperlink" Target="https://drive.google.com/file/d/1zrupsZgxWmXQmpcL4mSW3ncLjRznQa7U/view?usp=drivesdk" TargetMode="External"/><Relationship Id="rId710" Type="http://schemas.openxmlformats.org/officeDocument/2006/relationships/hyperlink" Target="https://drive.google.com/file/d/1oJHf9ip8JcYb5R5WD9fZkPSDe47y4Aly/view?usp=drivesdk" TargetMode="External"/><Relationship Id="rId952" Type="http://schemas.openxmlformats.org/officeDocument/2006/relationships/hyperlink" Target="https://drive.google.com/file/d/1csxSGle9uatpjg36DroxaRjXtq4z_YnF/view?usp=drivesdk" TargetMode="External"/><Relationship Id="rId951" Type="http://schemas.openxmlformats.org/officeDocument/2006/relationships/hyperlink" Target="https://drive.google.com/file/d/1Eg-bdEBDvCQJJ_aDSUUHp6NrtTgVSrP1/view?usp=drivesdk" TargetMode="External"/><Relationship Id="rId716" Type="http://schemas.openxmlformats.org/officeDocument/2006/relationships/hyperlink" Target="https://drive.google.com/file/d/1vjCx4c37UUNVac0oqq3HbtBFqpGzgdOF/view?usp=drivesdk" TargetMode="External"/><Relationship Id="rId958" Type="http://schemas.openxmlformats.org/officeDocument/2006/relationships/hyperlink" Target="https://drive.google.com/file/d/1SHqblxSFwRTB0UyKZHy5B_ZktV6NTYgY/view?usp=drivesdk" TargetMode="External"/><Relationship Id="rId715" Type="http://schemas.openxmlformats.org/officeDocument/2006/relationships/hyperlink" Target="https://drive.google.com/file/d/1ioSCNOmIYghbH3o5YUV9hws9dLkn_K8O/view?usp=drivesdk" TargetMode="External"/><Relationship Id="rId957" Type="http://schemas.openxmlformats.org/officeDocument/2006/relationships/hyperlink" Target="https://drive.google.com/file/d/1vIjz5bXKSKohP2dE1vCl7awzyFxb3LC4/view?usp=drivesdk" TargetMode="External"/><Relationship Id="rId714" Type="http://schemas.openxmlformats.org/officeDocument/2006/relationships/hyperlink" Target="https://drive.google.com/file/d/1ZD1AR-PuAmGiOxSTFATZ-ECYc5eIgUv7/view?usp=drivesdk" TargetMode="External"/><Relationship Id="rId956" Type="http://schemas.openxmlformats.org/officeDocument/2006/relationships/hyperlink" Target="https://drive.google.com/file/d/1fQT3ciM8tzPZ8vbtNpfh-KsYBSn8RuRe/view?usp=drivesdk" TargetMode="External"/><Relationship Id="rId713" Type="http://schemas.openxmlformats.org/officeDocument/2006/relationships/hyperlink" Target="https://drive.google.com/file/d/1swLpHD7BQVcKt4BKT0Sp2pVJmVAlQS1G/view?usp=drivesdk" TargetMode="External"/><Relationship Id="rId955" Type="http://schemas.openxmlformats.org/officeDocument/2006/relationships/hyperlink" Target="https://drive.google.com/file/d/1JmNgwl4S3NKftLOBCdcB53Ar5Xc2SrkW/view?usp=drivesdk" TargetMode="External"/><Relationship Id="rId59" Type="http://schemas.openxmlformats.org/officeDocument/2006/relationships/hyperlink" Target="https://drive.google.com/file/d/1sInx865oeeOTeX51YQLsJPc7KN2yuTzG/view?usp=drivesdk" TargetMode="External"/><Relationship Id="rId58" Type="http://schemas.openxmlformats.org/officeDocument/2006/relationships/hyperlink" Target="https://drive.google.com/file/d/1iQHyZDWCcLjwE2KTzwG9NbBAKg1O9q64/view?usp=drivesdk" TargetMode="External"/><Relationship Id="rId950" Type="http://schemas.openxmlformats.org/officeDocument/2006/relationships/hyperlink" Target="https://drive.google.com/file/d/1YJ-rfhiHocsrvf3SzXKEPi0sv3Kg4bnv/view?usp=drivesdk" TargetMode="External"/><Relationship Id="rId590" Type="http://schemas.openxmlformats.org/officeDocument/2006/relationships/hyperlink" Target="https://drive.google.com/file/d/1VaapML4mBnVlGqIssrLvvt9f_W3I9XnM/view?usp=drivesdk" TargetMode="External"/><Relationship Id="rId107" Type="http://schemas.openxmlformats.org/officeDocument/2006/relationships/hyperlink" Target="https://drive.google.com/file/d/1La-nYGeYErMSE-xunJnxLPq9g1N-c7Mb/view?usp=drivesdk" TargetMode="External"/><Relationship Id="rId349" Type="http://schemas.openxmlformats.org/officeDocument/2006/relationships/hyperlink" Target="https://drive.google.com/file/d/14kJO1GqLReeHKllALhhdcjk6IEx3YKJm/view?usp=drivesdk" TargetMode="External"/><Relationship Id="rId106" Type="http://schemas.openxmlformats.org/officeDocument/2006/relationships/hyperlink" Target="https://drive.google.com/file/d/1s0am8Mgx6UGWJVH3a1BbK2etdannVyNT/view?usp=drivesdk" TargetMode="External"/><Relationship Id="rId348" Type="http://schemas.openxmlformats.org/officeDocument/2006/relationships/hyperlink" Target="https://drive.google.com/file/d/1hp6SJ7GBU01WK09yn7pQ5Evlb4vbC946/view?usp=drivesdk" TargetMode="External"/><Relationship Id="rId105" Type="http://schemas.openxmlformats.org/officeDocument/2006/relationships/hyperlink" Target="https://drive.google.com/file/d/1Vsxm_6jA0DnlvdNAhCPHLjU0kpxpCVDV/view?usp=drivesdk" TargetMode="External"/><Relationship Id="rId347" Type="http://schemas.openxmlformats.org/officeDocument/2006/relationships/hyperlink" Target="https://drive.google.com/file/d/12EJKyLWf71pVY9xfu4OPgrtvhksqGznf/view?usp=drivesdk" TargetMode="External"/><Relationship Id="rId589" Type="http://schemas.openxmlformats.org/officeDocument/2006/relationships/hyperlink" Target="https://drive.google.com/file/d/1nSgTK57UJejsXHzxmQTkCfHeiO5KJlN3/view?usp=drivesdk" TargetMode="External"/><Relationship Id="rId104" Type="http://schemas.openxmlformats.org/officeDocument/2006/relationships/hyperlink" Target="https://drive.google.com/file/d/1lf_XWBU68dGr52UHqS3NhazeidGeGz9h/view?usp=drivesdk" TargetMode="External"/><Relationship Id="rId346" Type="http://schemas.openxmlformats.org/officeDocument/2006/relationships/hyperlink" Target="https://drive.google.com/file/d/1cCj4xf26FTwzKEzxwuy_zCGl2DvT6JX7/view?usp=drivesdk" TargetMode="External"/><Relationship Id="rId588" Type="http://schemas.openxmlformats.org/officeDocument/2006/relationships/hyperlink" Target="https://drive.google.com/file/d/1QjQw_mZwvajaCJL7WHxk3fADyrc-l_Hy/view?usp=drivesdk" TargetMode="External"/><Relationship Id="rId109" Type="http://schemas.openxmlformats.org/officeDocument/2006/relationships/hyperlink" Target="https://drive.google.com/file/d/1yCuQB28ZDQGJxYj1PQYdUuFz4VH_j56V/view?usp=drivesdk" TargetMode="External"/><Relationship Id="rId108" Type="http://schemas.openxmlformats.org/officeDocument/2006/relationships/hyperlink" Target="https://drive.google.com/file/d/1tiyb5kwAFtns0dJawBXLU0rVw1WgORfP/view?usp=drivesdk" TargetMode="External"/><Relationship Id="rId341" Type="http://schemas.openxmlformats.org/officeDocument/2006/relationships/hyperlink" Target="https://drive.google.com/file/d/1qEkowgiTI27vb-IUoxlzqMwYzInD8aiZ/view?usp=drivesdk" TargetMode="External"/><Relationship Id="rId583" Type="http://schemas.openxmlformats.org/officeDocument/2006/relationships/hyperlink" Target="https://drive.google.com/file/d/13Nmv18PpxOTTYT2stMdUmcIy8RP3PH16/view?usp=drivesdk" TargetMode="External"/><Relationship Id="rId340" Type="http://schemas.openxmlformats.org/officeDocument/2006/relationships/hyperlink" Target="https://drive.google.com/file/d/1Qt7I7K4DPpBafiDx56dRWLyg8mz4hSkA/view?usp=drivesdk" TargetMode="External"/><Relationship Id="rId582" Type="http://schemas.openxmlformats.org/officeDocument/2006/relationships/hyperlink" Target="https://drive.google.com/file/d/1eDkJaDebPMh767rZbQRn0FbRErPZGaxA/view?usp=drivesdk" TargetMode="External"/><Relationship Id="rId581" Type="http://schemas.openxmlformats.org/officeDocument/2006/relationships/hyperlink" Target="https://drive.google.com/file/d/1DWN6z8c5_EjeLXyJNA27vD8q3UhiGVpt/view?usp=drivesdk" TargetMode="External"/><Relationship Id="rId580" Type="http://schemas.openxmlformats.org/officeDocument/2006/relationships/hyperlink" Target="https://drive.google.com/file/d/1G4irW4AVl-v3dYAkUdIPlBWeCOJTKE5B/view?usp=drivesdk" TargetMode="External"/><Relationship Id="rId103" Type="http://schemas.openxmlformats.org/officeDocument/2006/relationships/hyperlink" Target="https://drive.google.com/file/d/1K2MwksMYO0fmgMByfQAR1PXSEU3f-BOf/view?usp=drivesdk" TargetMode="External"/><Relationship Id="rId345" Type="http://schemas.openxmlformats.org/officeDocument/2006/relationships/hyperlink" Target="https://drive.google.com/file/d/1usPbVXkOxxaIIASYJwt36Qcqx5FamJVI/view?usp=drivesdk" TargetMode="External"/><Relationship Id="rId587" Type="http://schemas.openxmlformats.org/officeDocument/2006/relationships/hyperlink" Target="https://drive.google.com/file/d/1Oox8FzZaBhe6S_8491zikOnDn5seRA69/view?usp=drivesdk" TargetMode="External"/><Relationship Id="rId102" Type="http://schemas.openxmlformats.org/officeDocument/2006/relationships/hyperlink" Target="https://drive.google.com/file/d/1LIK6dOUafKswEwrFf7kkYEzHxQXM8KzR/view?usp=drivesdk" TargetMode="External"/><Relationship Id="rId344" Type="http://schemas.openxmlformats.org/officeDocument/2006/relationships/hyperlink" Target="https://drive.google.com/file/d/1FIJYcaAicnxkzZOlNFwwVvPEmOxoA-3q/view?usp=drivesdk" TargetMode="External"/><Relationship Id="rId586" Type="http://schemas.openxmlformats.org/officeDocument/2006/relationships/hyperlink" Target="https://drive.google.com/file/d/1CpNFm-v_YebWAylFllAM5i4LvqvSDiBU/view?usp=drivesdk" TargetMode="External"/><Relationship Id="rId101" Type="http://schemas.openxmlformats.org/officeDocument/2006/relationships/hyperlink" Target="https://drive.google.com/file/d/16nPdfVJHamoxTXQPI_FIRSJJxmz6k1cf/view?usp=drivesdk" TargetMode="External"/><Relationship Id="rId343" Type="http://schemas.openxmlformats.org/officeDocument/2006/relationships/hyperlink" Target="https://drive.google.com/file/d/1BNYtm7y3Q-wr3J9m-1gZzv2oWsxl3w5X/view?usp=drivesdk" TargetMode="External"/><Relationship Id="rId585" Type="http://schemas.openxmlformats.org/officeDocument/2006/relationships/hyperlink" Target="https://drive.google.com/file/d/1nZROSxvp8PtuSHOEm15qN-jQ-8wQmi1d/view?usp=drivesdk" TargetMode="External"/><Relationship Id="rId100" Type="http://schemas.openxmlformats.org/officeDocument/2006/relationships/hyperlink" Target="https://drive.google.com/file/d/1DimcWXJqpIoT6J-yH1n5NULxnDhcLpwX/view?usp=drivesdk" TargetMode="External"/><Relationship Id="rId342" Type="http://schemas.openxmlformats.org/officeDocument/2006/relationships/hyperlink" Target="https://drive.google.com/file/d/1SSsORpWWlkXh4Ttx1AwwGzac3p8GHEI6/view?usp=drivesdk" TargetMode="External"/><Relationship Id="rId584" Type="http://schemas.openxmlformats.org/officeDocument/2006/relationships/hyperlink" Target="https://drive.google.com/file/d/1RovAti_iZ0eY8PdOmPUHg-VYfboPCuPi/view?usp=drivesdk" TargetMode="External"/><Relationship Id="rId338" Type="http://schemas.openxmlformats.org/officeDocument/2006/relationships/hyperlink" Target="https://drive.google.com/file/d/1TvMuXjgjcbOQMypg5wUvQQn9WozEv_7V/view?usp=drivesdk" TargetMode="External"/><Relationship Id="rId337" Type="http://schemas.openxmlformats.org/officeDocument/2006/relationships/hyperlink" Target="https://drive.google.com/file/d/1bvTxqUmbB3xYX47_yIPe2srK8lkJhNYN/view?usp=drivesdk" TargetMode="External"/><Relationship Id="rId579" Type="http://schemas.openxmlformats.org/officeDocument/2006/relationships/hyperlink" Target="https://drive.google.com/file/d/11BBN8pk1IyscSseWkEnr5PXQqOLP0fDB/view?usp=drivesdk" TargetMode="External"/><Relationship Id="rId336" Type="http://schemas.openxmlformats.org/officeDocument/2006/relationships/hyperlink" Target="https://drive.google.com/file/d/102ezD74yNGTHeNrvEfJlNn0toyyOqTJl/view?usp=drivesdk" TargetMode="External"/><Relationship Id="rId578" Type="http://schemas.openxmlformats.org/officeDocument/2006/relationships/hyperlink" Target="https://drive.google.com/file/d/1yZh7JP1lRpyQgmXjnJwLfmbeEV-wOg9l/view?usp=drivesdk" TargetMode="External"/><Relationship Id="rId335" Type="http://schemas.openxmlformats.org/officeDocument/2006/relationships/hyperlink" Target="https://drive.google.com/file/d/1dFaeBHdG-E7NwGzEDMaagq4S5MqEUtPU/view?usp=drivesdk" TargetMode="External"/><Relationship Id="rId577" Type="http://schemas.openxmlformats.org/officeDocument/2006/relationships/hyperlink" Target="https://drive.google.com/file/d/14b9P_JLi5MTt2y5uI-0F-0vhK03iaaST/view?usp=drivesdk" TargetMode="External"/><Relationship Id="rId339" Type="http://schemas.openxmlformats.org/officeDocument/2006/relationships/hyperlink" Target="https://drive.google.com/file/d/1g5OHfGShg_NE2N0681MMhZIgyD0Posj7/view?usp=drivesdk" TargetMode="External"/><Relationship Id="rId330" Type="http://schemas.openxmlformats.org/officeDocument/2006/relationships/hyperlink" Target="https://drive.google.com/file/d/145Dvs9W6j-oJm0RkyUNKZV8UhrcCvyw5/view?usp=drivesdk" TargetMode="External"/><Relationship Id="rId572" Type="http://schemas.openxmlformats.org/officeDocument/2006/relationships/hyperlink" Target="https://drive.google.com/file/d/1eOMtQS4IsmvnTehbVl53ivR1Z1OQRvwu/view?usp=drivesdk" TargetMode="External"/><Relationship Id="rId571" Type="http://schemas.openxmlformats.org/officeDocument/2006/relationships/hyperlink" Target="https://drive.google.com/file/d/1ViIe9y6v1-CXmKmrsR96qdmWBM6lXLSc/view?usp=drivesdk" TargetMode="External"/><Relationship Id="rId570" Type="http://schemas.openxmlformats.org/officeDocument/2006/relationships/hyperlink" Target="https://drive.google.com/file/d/158N5dOzr3gqpArhhv-yQqdvXqDgyYqMX/view?usp=drivesdk" TargetMode="External"/><Relationship Id="rId334" Type="http://schemas.openxmlformats.org/officeDocument/2006/relationships/hyperlink" Target="https://drive.google.com/file/d/1sX5jfkyYUgkhXFzWAChe0_7yOsOea5uG/view?usp=drivesdk" TargetMode="External"/><Relationship Id="rId576" Type="http://schemas.openxmlformats.org/officeDocument/2006/relationships/hyperlink" Target="https://drive.google.com/file/d/1SLDCKR0PMx7luftktP4dQd7dIbeW8j6t/view?usp=drivesdk" TargetMode="External"/><Relationship Id="rId333" Type="http://schemas.openxmlformats.org/officeDocument/2006/relationships/hyperlink" Target="https://drive.google.com/file/d/1KZGfHQ9i4mEXhob1RbopAbvE4pww8J4A/view?usp=drivesdk" TargetMode="External"/><Relationship Id="rId575" Type="http://schemas.openxmlformats.org/officeDocument/2006/relationships/hyperlink" Target="https://drive.google.com/file/d/1Lkd1u6EjwKv2v2FKALPhwcuOzscpGr2L/view?usp=drivesdk" TargetMode="External"/><Relationship Id="rId332" Type="http://schemas.openxmlformats.org/officeDocument/2006/relationships/hyperlink" Target="https://drive.google.com/file/d/1on_PfHhRpAfz3n0pfk7qvTc7_PXkVnND/view?usp=drivesdk" TargetMode="External"/><Relationship Id="rId574" Type="http://schemas.openxmlformats.org/officeDocument/2006/relationships/hyperlink" Target="https://drive.google.com/file/d/1WXi7EYjeafhxi3341wu-eKsQ4wFKpzZ_/view?usp=drivesdk" TargetMode="External"/><Relationship Id="rId331" Type="http://schemas.openxmlformats.org/officeDocument/2006/relationships/hyperlink" Target="https://drive.google.com/file/d/1SwCNDz5gA--qZW3crj4iLgJWYmlAcndx/view?usp=drivesdk" TargetMode="External"/><Relationship Id="rId573" Type="http://schemas.openxmlformats.org/officeDocument/2006/relationships/hyperlink" Target="https://drive.google.com/file/d/137kuFT6q_wV-RFoKiO3bbEWYRFKSZoCU/view?usp=drivesdk" TargetMode="External"/><Relationship Id="rId370" Type="http://schemas.openxmlformats.org/officeDocument/2006/relationships/hyperlink" Target="https://drive.google.com/file/d/1FmuIJziL_1jTk8qBb9nSjNC7EtDJqxSL/view?usp=drivesdk" TargetMode="External"/><Relationship Id="rId129" Type="http://schemas.openxmlformats.org/officeDocument/2006/relationships/hyperlink" Target="https://drive.google.com/file/d/1mlJqSjSuFygOpfnjdS5Hhh1Wg2dvtFk2/view?usp=drivesdk" TargetMode="External"/><Relationship Id="rId128" Type="http://schemas.openxmlformats.org/officeDocument/2006/relationships/hyperlink" Target="https://drive.google.com/file/d/1ZSq8ukdcSZVf79h6yzDqetIlS-__rJfA/view?usp=drivesdk" TargetMode="External"/><Relationship Id="rId127" Type="http://schemas.openxmlformats.org/officeDocument/2006/relationships/hyperlink" Target="https://drive.google.com/file/d/1a0fPOd8Q12zE2NJz7nL8RJQx5SBoE0mY/view?usp=drivesdk" TargetMode="External"/><Relationship Id="rId369" Type="http://schemas.openxmlformats.org/officeDocument/2006/relationships/hyperlink" Target="https://drive.google.com/file/d/1EPN8xIn6kUShnxy9SZPV_ZFzcxU0hDs7/view?usp=drivesdk" TargetMode="External"/><Relationship Id="rId126" Type="http://schemas.openxmlformats.org/officeDocument/2006/relationships/hyperlink" Target="https://drive.google.com/file/d/1HXm1JUYGhV4cF5aVKioybhrZQH4d-m0a/view?usp=drivesdk" TargetMode="External"/><Relationship Id="rId368" Type="http://schemas.openxmlformats.org/officeDocument/2006/relationships/hyperlink" Target="https://drive.google.com/file/d/12Gu4UqJNUXTQKNuG3Koz27cyAlTVqvHQ/view?usp=drivesdk" TargetMode="External"/><Relationship Id="rId121" Type="http://schemas.openxmlformats.org/officeDocument/2006/relationships/hyperlink" Target="https://drive.google.com/file/d/1q5JHil6aK3VQRm45YPHbRcJ3tSyGzCej/view?usp=drivesdk" TargetMode="External"/><Relationship Id="rId363" Type="http://schemas.openxmlformats.org/officeDocument/2006/relationships/hyperlink" Target="https://drive.google.com/file/d/1vuO_jsnkKV5IPQNztfXg8bosim1Im8OC/view?usp=drivesdk" TargetMode="External"/><Relationship Id="rId120" Type="http://schemas.openxmlformats.org/officeDocument/2006/relationships/hyperlink" Target="https://drive.google.com/file/d/19W2iX-hyoCHF19909DpPVpVy1Q-kJbzy/view?usp=drivesdk" TargetMode="External"/><Relationship Id="rId362" Type="http://schemas.openxmlformats.org/officeDocument/2006/relationships/hyperlink" Target="https://drive.google.com/file/d/1BYkIBcrNwsiFnI2_zwtFcSiCEpyfFssg/view?usp=drivesdk" TargetMode="External"/><Relationship Id="rId361" Type="http://schemas.openxmlformats.org/officeDocument/2006/relationships/hyperlink" Target="https://drive.google.com/file/d/1BKtFKK9vE4DSJM1B1TXFKoJz8oqLUmIW/view?usp=drivesdk" TargetMode="External"/><Relationship Id="rId360" Type="http://schemas.openxmlformats.org/officeDocument/2006/relationships/hyperlink" Target="https://drive.google.com/file/d/19C88TbTwFX6KAoszqKcsVRhmoCowChKo/view?usp=drivesdk" TargetMode="External"/><Relationship Id="rId125" Type="http://schemas.openxmlformats.org/officeDocument/2006/relationships/hyperlink" Target="https://drive.google.com/file/d/1sqe8SwWzpJbck-q4xZjmUUA1FFocSUME/view?usp=drivesdk" TargetMode="External"/><Relationship Id="rId367" Type="http://schemas.openxmlformats.org/officeDocument/2006/relationships/hyperlink" Target="https://drive.google.com/file/d/1ZhgcUEPFWqnS9RtE7OgjhGQ3APwKMysE/view?usp=drivesdk" TargetMode="External"/><Relationship Id="rId124" Type="http://schemas.openxmlformats.org/officeDocument/2006/relationships/hyperlink" Target="https://drive.google.com/file/d/1hXfvl1ehQt0kDay-G6bB86RaqdPwf4yY/view?usp=drivesdk" TargetMode="External"/><Relationship Id="rId366" Type="http://schemas.openxmlformats.org/officeDocument/2006/relationships/hyperlink" Target="https://drive.google.com/file/d/1MDkqkoJP2K9yRc2-QmgD-F2qmNWZP7ls/view?usp=drivesdk" TargetMode="External"/><Relationship Id="rId123" Type="http://schemas.openxmlformats.org/officeDocument/2006/relationships/hyperlink" Target="https://drive.google.com/file/d/1fAtZcSgZDS3iXvGa3C2nTs7EDBzJVssu/view?usp=drivesdk" TargetMode="External"/><Relationship Id="rId365" Type="http://schemas.openxmlformats.org/officeDocument/2006/relationships/hyperlink" Target="https://drive.google.com/file/d/14QifBCFyYxXVJQdYJWTkyssE_eC_3DlF/view?usp=drivesdk" TargetMode="External"/><Relationship Id="rId122" Type="http://schemas.openxmlformats.org/officeDocument/2006/relationships/hyperlink" Target="https://drive.google.com/file/d/1OcuQ7KPF779wiCh3oUbTqAqO6eqXitmV/view?usp=drivesdk" TargetMode="External"/><Relationship Id="rId364" Type="http://schemas.openxmlformats.org/officeDocument/2006/relationships/hyperlink" Target="https://drive.google.com/file/d/12S1OQMsG5rozRWfgQsmZVoK6VCzF09DW/view?usp=drivesdk" TargetMode="External"/><Relationship Id="rId95" Type="http://schemas.openxmlformats.org/officeDocument/2006/relationships/hyperlink" Target="https://drive.google.com/file/d/1GWQEoW2IukapxI8HfyBDBkEEqFocpNMx/view?usp=drivesdk" TargetMode="External"/><Relationship Id="rId94" Type="http://schemas.openxmlformats.org/officeDocument/2006/relationships/hyperlink" Target="https://drive.google.com/file/d/1D7XhfoezHs3netOaFRC43KJVACNDEuCc/view?usp=drivesdk" TargetMode="External"/><Relationship Id="rId97" Type="http://schemas.openxmlformats.org/officeDocument/2006/relationships/hyperlink" Target="https://drive.google.com/file/d/1eEPuznrpwHAmo-jPSoyUYH5qADbw8m2T/view?usp=drivesdk" TargetMode="External"/><Relationship Id="rId96" Type="http://schemas.openxmlformats.org/officeDocument/2006/relationships/hyperlink" Target="https://drive.google.com/file/d/1PINsVSPVC0Ge8Ky8SDGbUGSOP2MVo7f1/view?usp=drivesdk" TargetMode="External"/><Relationship Id="rId99" Type="http://schemas.openxmlformats.org/officeDocument/2006/relationships/hyperlink" Target="https://drive.google.com/file/d/1HD1AOpSUzDEEPAi3HRYe-3kXLrhvm8Km/view?usp=drivesdk" TargetMode="External"/><Relationship Id="rId98" Type="http://schemas.openxmlformats.org/officeDocument/2006/relationships/hyperlink" Target="https://drive.google.com/file/d/1JdTU4k0A2M-ci3ivzVZN1ALgmAGEsCXZ/view?usp=drivesdk" TargetMode="External"/><Relationship Id="rId91" Type="http://schemas.openxmlformats.org/officeDocument/2006/relationships/hyperlink" Target="https://drive.google.com/file/d/1gTmZPMyBo1QbqQR0JWbiNQPaX5vwIeBF/view?usp=drivesdk" TargetMode="External"/><Relationship Id="rId90" Type="http://schemas.openxmlformats.org/officeDocument/2006/relationships/hyperlink" Target="https://drive.google.com/file/d/1lY8tmCa0Jw-vA6amKdJhj0nZ_qQtKf3e/view?usp=drivesdk" TargetMode="External"/><Relationship Id="rId93" Type="http://schemas.openxmlformats.org/officeDocument/2006/relationships/hyperlink" Target="https://drive.google.com/file/d/1k_ykobUulfBk5SlT05rNZai71cxOF3u4/view?usp=drivesdk" TargetMode="External"/><Relationship Id="rId92" Type="http://schemas.openxmlformats.org/officeDocument/2006/relationships/hyperlink" Target="https://drive.google.com/file/d/1Q8_brjQag4SUH6i23xWKS93VfJT7x0hS/view?usp=drivesdk" TargetMode="External"/><Relationship Id="rId118" Type="http://schemas.openxmlformats.org/officeDocument/2006/relationships/hyperlink" Target="https://drive.google.com/file/d/1Uap2621BDB-DbNPr7GnS9rR_9A2UMqe9/view?usp=drivesdk" TargetMode="External"/><Relationship Id="rId117" Type="http://schemas.openxmlformats.org/officeDocument/2006/relationships/hyperlink" Target="https://drive.google.com/file/d/154D70qI7inIAEvrEsaeLSTVdAokfnFvX/view?usp=drivesdk" TargetMode="External"/><Relationship Id="rId359" Type="http://schemas.openxmlformats.org/officeDocument/2006/relationships/hyperlink" Target="https://drive.google.com/file/d/1E6RHQR_I246KSsLUkSKLS4mopcH9r5dG/view?usp=drivesdk" TargetMode="External"/><Relationship Id="rId116" Type="http://schemas.openxmlformats.org/officeDocument/2006/relationships/hyperlink" Target="https://drive.google.com/file/d/19OF81Js4h_Ofrq30Yq5FnRRGdQNKRW1C/view?usp=drivesdk" TargetMode="External"/><Relationship Id="rId358" Type="http://schemas.openxmlformats.org/officeDocument/2006/relationships/hyperlink" Target="https://drive.google.com/file/d/1iQVzRdPNZ4FCI9NCbkBsSY9DlRklXYWu/view?usp=drivesdk" TargetMode="External"/><Relationship Id="rId115" Type="http://schemas.openxmlformats.org/officeDocument/2006/relationships/hyperlink" Target="https://drive.google.com/file/d/1hrcmyaUOc-pjawAqUxMsb74v-MH7C0z9/view?usp=drivesdk" TargetMode="External"/><Relationship Id="rId357" Type="http://schemas.openxmlformats.org/officeDocument/2006/relationships/hyperlink" Target="https://drive.google.com/file/d/1EyAESwtvPNDxzuSafx6tigZPqSNU5qAm/view?usp=drivesdk" TargetMode="External"/><Relationship Id="rId599" Type="http://schemas.openxmlformats.org/officeDocument/2006/relationships/hyperlink" Target="https://drive.google.com/file/d/14DWJTK30TctMcavjpiRRpSmN-9qyVxIW/view?usp=drivesdk" TargetMode="External"/><Relationship Id="rId119" Type="http://schemas.openxmlformats.org/officeDocument/2006/relationships/hyperlink" Target="https://drive.google.com/file/d/1x3hHuLVhADOWjfpYKUEMDFrMBWFsEBbf/view?usp=drivesdk" TargetMode="External"/><Relationship Id="rId110" Type="http://schemas.openxmlformats.org/officeDocument/2006/relationships/hyperlink" Target="https://drive.google.com/file/d/1y746NUhF49zuEiqAK8srnQ1uruzOsQKT/view?usp=drivesdk" TargetMode="External"/><Relationship Id="rId352" Type="http://schemas.openxmlformats.org/officeDocument/2006/relationships/hyperlink" Target="https://drive.google.com/file/d/1aI_mPdOSCWBzaE4L1Swivvv6rW9PPqD9/view?usp=drivesdk" TargetMode="External"/><Relationship Id="rId594" Type="http://schemas.openxmlformats.org/officeDocument/2006/relationships/hyperlink" Target="https://drive.google.com/file/d/1IcdmVLB9xGurTSrWSsejjXUXi7rVZFa7/view?usp=drivesdk" TargetMode="External"/><Relationship Id="rId351" Type="http://schemas.openxmlformats.org/officeDocument/2006/relationships/hyperlink" Target="https://drive.google.com/file/d/1JRDWloCXWhv1vDEbkmHcRn5IY_5Bbb1_/view?usp=drivesdk" TargetMode="External"/><Relationship Id="rId593" Type="http://schemas.openxmlformats.org/officeDocument/2006/relationships/hyperlink" Target="https://drive.google.com/file/d/11SRPq5DP_BI9wpVDYFSyYFgl-CBW3r3P/view?usp=drivesdk" TargetMode="External"/><Relationship Id="rId350" Type="http://schemas.openxmlformats.org/officeDocument/2006/relationships/hyperlink" Target="https://drive.google.com/file/d/1bcM1R_qAvOyeAD6OD1W6yegfFg5tGQCw/view?usp=drivesdk" TargetMode="External"/><Relationship Id="rId592" Type="http://schemas.openxmlformats.org/officeDocument/2006/relationships/hyperlink" Target="https://drive.google.com/file/d/1jxj5TL-QY41JCGVfBk889GvtWwFScdhK/view?usp=drivesdk" TargetMode="External"/><Relationship Id="rId591" Type="http://schemas.openxmlformats.org/officeDocument/2006/relationships/hyperlink" Target="https://drive.google.com/file/d/10GgRQAFiAboblZHsRUnIZgedyw89nGHD/view?usp=drivesdk" TargetMode="External"/><Relationship Id="rId114" Type="http://schemas.openxmlformats.org/officeDocument/2006/relationships/hyperlink" Target="https://drive.google.com/file/d/1enoRrm7j8ZnVU7aWytldgzmhtbHgNJg0/view?usp=drivesdk" TargetMode="External"/><Relationship Id="rId356" Type="http://schemas.openxmlformats.org/officeDocument/2006/relationships/hyperlink" Target="https://drive.google.com/file/d/1DFhx9Pnhd0eixeX5bat6rRj5Jm1e0q39/view?usp=drivesdk" TargetMode="External"/><Relationship Id="rId598" Type="http://schemas.openxmlformats.org/officeDocument/2006/relationships/hyperlink" Target="https://drive.google.com/file/d/1myfg7xO5WTzLOC-fw_CVzeNDEXd72ffI/view?usp=drivesdk" TargetMode="External"/><Relationship Id="rId113" Type="http://schemas.openxmlformats.org/officeDocument/2006/relationships/hyperlink" Target="https://drive.google.com/file/d/1UtHpM5bhtdrhAa43gmh0HXRDMn4s4G3D/view?usp=drivesdk" TargetMode="External"/><Relationship Id="rId355" Type="http://schemas.openxmlformats.org/officeDocument/2006/relationships/hyperlink" Target="https://drive.google.com/file/d/1lYHKhwPmWe14XitKXbof4ptRUwYIdjdW/view?usp=drivesdk" TargetMode="External"/><Relationship Id="rId597" Type="http://schemas.openxmlformats.org/officeDocument/2006/relationships/hyperlink" Target="https://drive.google.com/file/d/1KL71svn3IQ-FBv6u0qZJ0cbcOmBvQToI/view?usp=drivesdk" TargetMode="External"/><Relationship Id="rId112" Type="http://schemas.openxmlformats.org/officeDocument/2006/relationships/hyperlink" Target="https://drive.google.com/file/d/1w1C5njLHVca88qXi83sQ6sZpF_rKC0C9/view?usp=drivesdk" TargetMode="External"/><Relationship Id="rId354" Type="http://schemas.openxmlformats.org/officeDocument/2006/relationships/hyperlink" Target="https://drive.google.com/file/d/1MwoCz0Va9hpIWRllL0G4ZMxlLPHgD6Ro/view?usp=drivesdk" TargetMode="External"/><Relationship Id="rId596" Type="http://schemas.openxmlformats.org/officeDocument/2006/relationships/hyperlink" Target="https://drive.google.com/file/d/1PsSYfisGsJbNMiJhuJZye36FKL4D7IeC/view?usp=drivesdk" TargetMode="External"/><Relationship Id="rId111" Type="http://schemas.openxmlformats.org/officeDocument/2006/relationships/hyperlink" Target="https://drive.google.com/file/d/1psbDy4Lm3m389Rsh7YyaTOT_JC1a6zMY/view?usp=drivesdk" TargetMode="External"/><Relationship Id="rId353" Type="http://schemas.openxmlformats.org/officeDocument/2006/relationships/hyperlink" Target="https://drive.google.com/file/d/1t875JbontdZEoD8XCsuz4O6qLM61cRkW/view?usp=drivesdk" TargetMode="External"/><Relationship Id="rId595" Type="http://schemas.openxmlformats.org/officeDocument/2006/relationships/hyperlink" Target="https://drive.google.com/file/d/1CO1oghI1iw2Qw-IxhAJr_p5ApJCICzuz/view?usp=drivesdk" TargetMode="External"/><Relationship Id="rId305" Type="http://schemas.openxmlformats.org/officeDocument/2006/relationships/hyperlink" Target="https://drive.google.com/file/d/1nRahupn-lquJAVLO6OjC9_OSe6i10HWf/view?usp=drivesdk" TargetMode="External"/><Relationship Id="rId547" Type="http://schemas.openxmlformats.org/officeDocument/2006/relationships/hyperlink" Target="https://drive.google.com/file/d/1A09UxkOWbZ0vpJf-s0VmZHxzOdhHR74p/view?usp=drivesdk" TargetMode="External"/><Relationship Id="rId789" Type="http://schemas.openxmlformats.org/officeDocument/2006/relationships/hyperlink" Target="https://drive.google.com/file/d/178zmwiABxaU6-d0MK7wGNHZ7P7HckXil/view?usp=drivesdk" TargetMode="External"/><Relationship Id="rId304" Type="http://schemas.openxmlformats.org/officeDocument/2006/relationships/hyperlink" Target="https://drive.google.com/file/d/1xlyF3FvxnDnEifXD-ZNzfO65iEpCxAKt/view?usp=drivesdk" TargetMode="External"/><Relationship Id="rId546" Type="http://schemas.openxmlformats.org/officeDocument/2006/relationships/hyperlink" Target="https://drive.google.com/file/d/13HFeMFZ-lPhQc18g-FRodFS8kMgq4CXz/view?usp=drivesdk" TargetMode="External"/><Relationship Id="rId788" Type="http://schemas.openxmlformats.org/officeDocument/2006/relationships/hyperlink" Target="https://drive.google.com/file/d/1A1cf6vjYdmiLaAZz1ye6tDOB2wc16bLv/view?usp=drivesdk" TargetMode="External"/><Relationship Id="rId303" Type="http://schemas.openxmlformats.org/officeDocument/2006/relationships/hyperlink" Target="https://drive.google.com/file/d/1VbDnmo5wfmVpPhM-xZFE5OgJMOTAu11S/view?usp=drivesdk" TargetMode="External"/><Relationship Id="rId545" Type="http://schemas.openxmlformats.org/officeDocument/2006/relationships/hyperlink" Target="https://drive.google.com/file/d/1LKpwNxjRACJrxg3YeTH9EL3KoK9EQS6O/view?usp=drivesdk" TargetMode="External"/><Relationship Id="rId787" Type="http://schemas.openxmlformats.org/officeDocument/2006/relationships/hyperlink" Target="https://drive.google.com/file/d/11V1IKxqjrBtZooV8z067bf7B6xA1ddai/view?usp=drivesdk" TargetMode="External"/><Relationship Id="rId302" Type="http://schemas.openxmlformats.org/officeDocument/2006/relationships/hyperlink" Target="https://drive.google.com/file/d/1irpnwRsW0GOvHVpmJzMqWE-wTj61G3VT/view?usp=drivesdk" TargetMode="External"/><Relationship Id="rId544" Type="http://schemas.openxmlformats.org/officeDocument/2006/relationships/hyperlink" Target="https://drive.google.com/file/d/1Y1V9SEmnGY_6uZyRnovWDfWvyQ7O9bOE/view?usp=drivesdk" TargetMode="External"/><Relationship Id="rId786" Type="http://schemas.openxmlformats.org/officeDocument/2006/relationships/hyperlink" Target="https://drive.google.com/file/d/1QBknHTsWXzX5FCkFa8v3blsQdlj2Le5P/view?usp=drivesdk" TargetMode="External"/><Relationship Id="rId309" Type="http://schemas.openxmlformats.org/officeDocument/2006/relationships/hyperlink" Target="https://drive.google.com/file/d/1gZXX06t7qExdZMgVH6bMbycpzihDEPC4/view?usp=drivesdk" TargetMode="External"/><Relationship Id="rId308" Type="http://schemas.openxmlformats.org/officeDocument/2006/relationships/hyperlink" Target="https://drive.google.com/file/d/1frP1Bmiq2hWUN-lfkLep6WcRdVKikP53/view?usp=drivesdk" TargetMode="External"/><Relationship Id="rId307" Type="http://schemas.openxmlformats.org/officeDocument/2006/relationships/hyperlink" Target="https://drive.google.com/file/d/11uwzdYSZk8JI3yCRs6IKpPyvzZnsNBfD/view?usp=drivesdk" TargetMode="External"/><Relationship Id="rId549" Type="http://schemas.openxmlformats.org/officeDocument/2006/relationships/hyperlink" Target="https://drive.google.com/file/d/1cFZre4XsbBDQvOeUSTNchqVmf84qgDTE/view?usp=drivesdk" TargetMode="External"/><Relationship Id="rId306" Type="http://schemas.openxmlformats.org/officeDocument/2006/relationships/hyperlink" Target="https://drive.google.com/file/d/1_wV_NQPKTPqPlolGWl82X3cvfedUjpPC/view?usp=drivesdk" TargetMode="External"/><Relationship Id="rId548" Type="http://schemas.openxmlformats.org/officeDocument/2006/relationships/hyperlink" Target="https://drive.google.com/file/d/1-81QA23xnQdnP_hHrAKfmj3W-fhap2Pr/view?usp=drivesdk" TargetMode="External"/><Relationship Id="rId781" Type="http://schemas.openxmlformats.org/officeDocument/2006/relationships/hyperlink" Target="https://drive.google.com/file/d/1ru7AFOgMaYU9vf7JypKIRfQRWZ21YYOE/view?usp=drivesdk" TargetMode="External"/><Relationship Id="rId780" Type="http://schemas.openxmlformats.org/officeDocument/2006/relationships/hyperlink" Target="https://drive.google.com/file/d/1DoYJ5uxwDZOw8FBZSwbbXp9tOMsap2br/view?usp=drivesdk" TargetMode="External"/><Relationship Id="rId301" Type="http://schemas.openxmlformats.org/officeDocument/2006/relationships/hyperlink" Target="https://drive.google.com/file/d/1uRLhRamzazrTohyvl0dbYH7hM8W0Gzfp/view?usp=drivesdk" TargetMode="External"/><Relationship Id="rId543" Type="http://schemas.openxmlformats.org/officeDocument/2006/relationships/hyperlink" Target="https://drive.google.com/file/d/1ICUDmI_jtESWNO8g6dP84cDR2jm49ofm/view?usp=drivesdk" TargetMode="External"/><Relationship Id="rId785" Type="http://schemas.openxmlformats.org/officeDocument/2006/relationships/hyperlink" Target="https://drive.google.com/file/d/1WtShaPXo7p2OF2Uq4DtxFMePkC3vb2Rt/view?usp=drivesdk" TargetMode="External"/><Relationship Id="rId300" Type="http://schemas.openxmlformats.org/officeDocument/2006/relationships/hyperlink" Target="https://drive.google.com/file/d/19jGfAftj0juRtRVSorRrHoIyrPoN26Au/view?usp=drivesdk" TargetMode="External"/><Relationship Id="rId542" Type="http://schemas.openxmlformats.org/officeDocument/2006/relationships/hyperlink" Target="https://drive.google.com/file/d/1uQyCxgrTzqgIX8Snka3eNXAgZMK4KhQQ/view?usp=drivesdk" TargetMode="External"/><Relationship Id="rId784" Type="http://schemas.openxmlformats.org/officeDocument/2006/relationships/hyperlink" Target="https://drive.google.com/file/d/1tfxi1xaosZ8B0oLQNjzXATtFb2L0UyHf/view?usp=drivesdk" TargetMode="External"/><Relationship Id="rId541" Type="http://schemas.openxmlformats.org/officeDocument/2006/relationships/hyperlink" Target="https://drive.google.com/file/d/1P19Ovn8gdUbPhqeTa-478puh1o5ODU2f/view?usp=drivesdk" TargetMode="External"/><Relationship Id="rId783" Type="http://schemas.openxmlformats.org/officeDocument/2006/relationships/hyperlink" Target="https://drive.google.com/file/d/1VsTze2eTmfYc-IoKmYGfjnMT8YYFRdzb/view?usp=drivesdk" TargetMode="External"/><Relationship Id="rId540" Type="http://schemas.openxmlformats.org/officeDocument/2006/relationships/hyperlink" Target="https://drive.google.com/file/d/1pIKNOpRi-Q76LNOtTGDBA35n52f7ZlRC/view?usp=drivesdk" TargetMode="External"/><Relationship Id="rId782" Type="http://schemas.openxmlformats.org/officeDocument/2006/relationships/hyperlink" Target="https://drive.google.com/file/d/1feneTzkkZmGVHuRcf409oMY2wg3ftvkF/view?usp=drivesdk" TargetMode="External"/><Relationship Id="rId536" Type="http://schemas.openxmlformats.org/officeDocument/2006/relationships/hyperlink" Target="https://drive.google.com/file/d/1jvF6ORyEA1G3Z9zT0-O0IJW5ONL4bSYD/view?usp=drivesdk" TargetMode="External"/><Relationship Id="rId778" Type="http://schemas.openxmlformats.org/officeDocument/2006/relationships/hyperlink" Target="https://drive.google.com/file/d/17r13Aw7BEARst-WOafkmkTV50SBKAfyN/view?usp=drivesdk" TargetMode="External"/><Relationship Id="rId535" Type="http://schemas.openxmlformats.org/officeDocument/2006/relationships/hyperlink" Target="https://drive.google.com/file/d/16Fh0hoKokIwZfVmmtU83O2Gby5LWbfM4/view?usp=drivesdk" TargetMode="External"/><Relationship Id="rId777" Type="http://schemas.openxmlformats.org/officeDocument/2006/relationships/hyperlink" Target="https://drive.google.com/file/d/18VJfHDdCm0zYFkyTcvvVH8Mb99auEdl8/view?usp=drivesdk" TargetMode="External"/><Relationship Id="rId534" Type="http://schemas.openxmlformats.org/officeDocument/2006/relationships/hyperlink" Target="https://drive.google.com/file/d/1l5H7GRXc2oKT9naCd5q-Z0G3lcg76kZ_/view?usp=drivesdk" TargetMode="External"/><Relationship Id="rId776" Type="http://schemas.openxmlformats.org/officeDocument/2006/relationships/hyperlink" Target="https://drive.google.com/file/d/189A_v474yk3ZXWQzUt1psuUlNbVq4Ccu/view?usp=drivesdk" TargetMode="External"/><Relationship Id="rId533" Type="http://schemas.openxmlformats.org/officeDocument/2006/relationships/hyperlink" Target="https://drive.google.com/file/d/1aujb94qSR-SdxUgFG4gEAXSKh12J5YT6/view?usp=drivesdk" TargetMode="External"/><Relationship Id="rId775" Type="http://schemas.openxmlformats.org/officeDocument/2006/relationships/hyperlink" Target="https://drive.google.com/file/d/1SfZSdWNglAVFDEbgromF-o8ml6UY4gCW/view?usp=drivesdk" TargetMode="External"/><Relationship Id="rId539" Type="http://schemas.openxmlformats.org/officeDocument/2006/relationships/hyperlink" Target="https://drive.google.com/file/d/1UMBw8gDlZC7MavFpmCYRfs8To9Ypkpjz/view?usp=drivesdk" TargetMode="External"/><Relationship Id="rId538" Type="http://schemas.openxmlformats.org/officeDocument/2006/relationships/hyperlink" Target="https://drive.google.com/file/d/1t8Y1ZLFAHSfEakhmQq3QzpIwzmqfj2zC/view?usp=drivesdk" TargetMode="External"/><Relationship Id="rId537" Type="http://schemas.openxmlformats.org/officeDocument/2006/relationships/hyperlink" Target="https://drive.google.com/file/d/10qZp7fW-SKbfRoxNtbjlyCSePm_thmEY/view?usp=drivesdk" TargetMode="External"/><Relationship Id="rId779" Type="http://schemas.openxmlformats.org/officeDocument/2006/relationships/hyperlink" Target="https://drive.google.com/file/d/1cUrawUHI5P0DQHOTC5JjrXznR63Wiwvw/view?usp=drivesdk" TargetMode="External"/><Relationship Id="rId770" Type="http://schemas.openxmlformats.org/officeDocument/2006/relationships/hyperlink" Target="https://drive.google.com/file/d/1sJWkSWXZ2IBhwtt80yELDSeFg3T75jDX/view?usp=drivesdk" TargetMode="External"/><Relationship Id="rId532" Type="http://schemas.openxmlformats.org/officeDocument/2006/relationships/hyperlink" Target="https://drive.google.com/file/d/1nqe7ym6kORUNMkFlpJFI0oytRrSk3oMp/view?usp=drivesdk" TargetMode="External"/><Relationship Id="rId774" Type="http://schemas.openxmlformats.org/officeDocument/2006/relationships/hyperlink" Target="https://drive.google.com/file/d/1q-Xg8Db3_9FQ2qjno6B3A3vKedt9Xw5l/view?usp=drivesdk" TargetMode="External"/><Relationship Id="rId531" Type="http://schemas.openxmlformats.org/officeDocument/2006/relationships/hyperlink" Target="https://drive.google.com/file/d/1NxYSMiGQYkqFWVnEjtRXotLGUhwPToyv/view?usp=drivesdk" TargetMode="External"/><Relationship Id="rId773" Type="http://schemas.openxmlformats.org/officeDocument/2006/relationships/hyperlink" Target="https://drive.google.com/file/d/1revC8Lg5AMdmBrsP4q286s4SSm70dTU-/view?usp=drivesdk" TargetMode="External"/><Relationship Id="rId530" Type="http://schemas.openxmlformats.org/officeDocument/2006/relationships/hyperlink" Target="https://drive.google.com/file/d/10np8n976lGrtq2tuXNdZ9uoU93Ba_L-h/view?usp=drivesdk" TargetMode="External"/><Relationship Id="rId772" Type="http://schemas.openxmlformats.org/officeDocument/2006/relationships/hyperlink" Target="https://drive.google.com/file/d/1nnmU-19vcXR333-LJ9EACrRfENrKdZR2/view?usp=drivesdk" TargetMode="External"/><Relationship Id="rId771" Type="http://schemas.openxmlformats.org/officeDocument/2006/relationships/hyperlink" Target="https://drive.google.com/file/d/1akf-hzxLTKZbncLI-lsHTzZ8OgajdjLJ/view?usp=drivesdk" TargetMode="External"/><Relationship Id="rId327" Type="http://schemas.openxmlformats.org/officeDocument/2006/relationships/hyperlink" Target="https://drive.google.com/file/d/1bYJGZYGPBJxPQEDYY6u1GdAuiZv4Wk8U/view?usp=drivesdk" TargetMode="External"/><Relationship Id="rId569" Type="http://schemas.openxmlformats.org/officeDocument/2006/relationships/hyperlink" Target="https://drive.google.com/file/d/1XH6RI4__-R_RbAQNxafvwYD_TVHx_5Kc/view?usp=drivesdk" TargetMode="External"/><Relationship Id="rId326" Type="http://schemas.openxmlformats.org/officeDocument/2006/relationships/hyperlink" Target="https://drive.google.com/file/d/1wBgAeEKwhMjOm_OLMLDmY5jSVZzxkwZL/view?usp=drivesdk" TargetMode="External"/><Relationship Id="rId568" Type="http://schemas.openxmlformats.org/officeDocument/2006/relationships/hyperlink" Target="https://drive.google.com/file/d/1m3nDbVeTHwSlo1PXg7Ab4Yqww2Ajiw8o/view?usp=drivesdk" TargetMode="External"/><Relationship Id="rId325" Type="http://schemas.openxmlformats.org/officeDocument/2006/relationships/hyperlink" Target="https://drive.google.com/file/d/1I-k_w1uWuC-IKjEzzSM6BxLIPZJlRBzv/view?usp=drivesdk" TargetMode="External"/><Relationship Id="rId567" Type="http://schemas.openxmlformats.org/officeDocument/2006/relationships/hyperlink" Target="https://drive.google.com/file/d/1LQ0JFbNb2xYlVld-SvP-Ds8XDhxC441_/view?usp=drivesdk" TargetMode="External"/><Relationship Id="rId324" Type="http://schemas.openxmlformats.org/officeDocument/2006/relationships/hyperlink" Target="https://drive.google.com/file/d/1uKanSZw5YDJK6EDcb4HtsL-DQn1SDgKI/view?usp=drivesdk" TargetMode="External"/><Relationship Id="rId566" Type="http://schemas.openxmlformats.org/officeDocument/2006/relationships/hyperlink" Target="https://drive.google.com/file/d/1dVVKarr11OQjUSgFQcOW3vnoscTjOfuJ/view?usp=drivesdk" TargetMode="External"/><Relationship Id="rId329" Type="http://schemas.openxmlformats.org/officeDocument/2006/relationships/hyperlink" Target="https://drive.google.com/file/d/1zY3YDFwXBHJ6JzYEyjSVN4qsNepJrxsh/view?usp=drivesdk" TargetMode="External"/><Relationship Id="rId328" Type="http://schemas.openxmlformats.org/officeDocument/2006/relationships/hyperlink" Target="https://drive.google.com/file/d/1sOPwEN_YGF88ymLsk-a-CXXOvKdE7HUK/view?usp=drivesdk" TargetMode="External"/><Relationship Id="rId561" Type="http://schemas.openxmlformats.org/officeDocument/2006/relationships/hyperlink" Target="https://drive.google.com/file/d/1hV8fNrLGGHExE9SReGXSOqANiHhjpZ1u/view?usp=drivesdk" TargetMode="External"/><Relationship Id="rId560" Type="http://schemas.openxmlformats.org/officeDocument/2006/relationships/hyperlink" Target="https://drive.google.com/file/d/16jG2DT8n6_gZcWwjVeoSP2nuUkQbVoP5/view?usp=drivesdk" TargetMode="External"/><Relationship Id="rId323" Type="http://schemas.openxmlformats.org/officeDocument/2006/relationships/hyperlink" Target="https://drive.google.com/file/d/1Abhup15RpsIzbzuQKmb0ES3x7E_s_yKE/view?usp=drivesdk" TargetMode="External"/><Relationship Id="rId565" Type="http://schemas.openxmlformats.org/officeDocument/2006/relationships/hyperlink" Target="https://drive.google.com/file/d/1gymieBhE3CioLno4tlLVn3gmAHfGi4xe/view?usp=drivesdk" TargetMode="External"/><Relationship Id="rId322" Type="http://schemas.openxmlformats.org/officeDocument/2006/relationships/hyperlink" Target="https://drive.google.com/file/d/1Q_MOVLFlvtyOBtfd9PWBOOsVTU93wQiL/view?usp=drivesdk" TargetMode="External"/><Relationship Id="rId564" Type="http://schemas.openxmlformats.org/officeDocument/2006/relationships/hyperlink" Target="https://drive.google.com/file/d/1b7ateI0NHYhw0lGx4mYSRUmsipsYDo_N/view?usp=drivesdk" TargetMode="External"/><Relationship Id="rId321" Type="http://schemas.openxmlformats.org/officeDocument/2006/relationships/hyperlink" Target="https://drive.google.com/file/d/1nGJ97lye3XK2xU-Ik6CPjj976B_saRLi/view?usp=drivesdk" TargetMode="External"/><Relationship Id="rId563" Type="http://schemas.openxmlformats.org/officeDocument/2006/relationships/hyperlink" Target="https://drive.google.com/file/d/1p0RHuCTVnhHfBTuvnhtQj_Hl3L1gyyWw/view?usp=drivesdk" TargetMode="External"/><Relationship Id="rId320" Type="http://schemas.openxmlformats.org/officeDocument/2006/relationships/hyperlink" Target="https://drive.google.com/file/d/1drQcyABusbawOfZfNkKe65PvpC4nnw1d/view?usp=drivesdk" TargetMode="External"/><Relationship Id="rId562" Type="http://schemas.openxmlformats.org/officeDocument/2006/relationships/hyperlink" Target="https://drive.google.com/file/d/1dnLScrdyxgzyIvMTlK0nGs8koJpakx9z/view?usp=drivesdk" TargetMode="External"/><Relationship Id="rId316" Type="http://schemas.openxmlformats.org/officeDocument/2006/relationships/hyperlink" Target="https://drive.google.com/file/d/1uueFkI-dEVQUdYMk79TKMBwoodxzF9z0/view?usp=drivesdk" TargetMode="External"/><Relationship Id="rId558" Type="http://schemas.openxmlformats.org/officeDocument/2006/relationships/hyperlink" Target="https://drive.google.com/file/d/1I8dY72BHRi3QfDuWEZ9fnVmpj6CcUGou/view?usp=drivesdk" TargetMode="External"/><Relationship Id="rId315" Type="http://schemas.openxmlformats.org/officeDocument/2006/relationships/hyperlink" Target="https://drive.google.com/file/d/1TlToPdx1aVDTWa-2ySyrPpamVgDBXnz7/view?usp=drivesdk" TargetMode="External"/><Relationship Id="rId557" Type="http://schemas.openxmlformats.org/officeDocument/2006/relationships/hyperlink" Target="https://drive.google.com/file/d/1Z5FPibOEegOHpBA4m2Dag01N9XbTqXt1/view?usp=drivesdk" TargetMode="External"/><Relationship Id="rId799" Type="http://schemas.openxmlformats.org/officeDocument/2006/relationships/hyperlink" Target="https://drive.google.com/file/d/19nzhxWft66Ly3-d8k42-J_cqnavybCch/view?usp=drivesdk" TargetMode="External"/><Relationship Id="rId314" Type="http://schemas.openxmlformats.org/officeDocument/2006/relationships/hyperlink" Target="https://drive.google.com/file/d/1Yaq-NQ4RJvZk7KTGaMZ9aFZljXVo64eb/view?usp=drivesdk" TargetMode="External"/><Relationship Id="rId556" Type="http://schemas.openxmlformats.org/officeDocument/2006/relationships/hyperlink" Target="https://drive.google.com/file/d/1yCrmn-tYpcvWoFEs8tbN6bs5wbdtGORJ/view?usp=drivesdk" TargetMode="External"/><Relationship Id="rId798" Type="http://schemas.openxmlformats.org/officeDocument/2006/relationships/hyperlink" Target="https://drive.google.com/file/d/1XxRiBChsBA_9HnjBIOiCAftggFrrCekC/view?usp=drivesdk" TargetMode="External"/><Relationship Id="rId313" Type="http://schemas.openxmlformats.org/officeDocument/2006/relationships/hyperlink" Target="https://drive.google.com/file/d/10ffo6engxaO919ENsvPu0COdDWbddALj/view?usp=drivesdk" TargetMode="External"/><Relationship Id="rId555" Type="http://schemas.openxmlformats.org/officeDocument/2006/relationships/hyperlink" Target="https://drive.google.com/file/d/1kwwJh4G3efXUTXR12SE_U4x-UtCGjZtY/view?usp=drivesdk" TargetMode="External"/><Relationship Id="rId797" Type="http://schemas.openxmlformats.org/officeDocument/2006/relationships/hyperlink" Target="https://drive.google.com/file/d/1lYH__94Td1ABJVI4QZLf0kfPJ-0YpS5T/view?usp=drivesdk" TargetMode="External"/><Relationship Id="rId319" Type="http://schemas.openxmlformats.org/officeDocument/2006/relationships/hyperlink" Target="https://drive.google.com/file/d/16W__dHaaG2wI-3hR48E0R6cW4ohhk1pI/view?usp=drivesdk" TargetMode="External"/><Relationship Id="rId318" Type="http://schemas.openxmlformats.org/officeDocument/2006/relationships/hyperlink" Target="https://drive.google.com/file/d/1rE-sdgfSDW2MyO1ITKdAnb0xf6eRsOXv/view?usp=drivesdk" TargetMode="External"/><Relationship Id="rId317" Type="http://schemas.openxmlformats.org/officeDocument/2006/relationships/hyperlink" Target="https://drive.google.com/file/d/1khbaY9NOih7MV-gtl-ErZV3utn_SPoGZ/view?usp=drivesdk" TargetMode="External"/><Relationship Id="rId559" Type="http://schemas.openxmlformats.org/officeDocument/2006/relationships/hyperlink" Target="https://drive.google.com/file/d/1GiFFfD5QILbMwhb2-F7c_e6NOJm7hUDq/view?usp=drivesdk" TargetMode="External"/><Relationship Id="rId550" Type="http://schemas.openxmlformats.org/officeDocument/2006/relationships/hyperlink" Target="https://drive.google.com/file/d/167xOWysyW4jjF3MiZhkHv1yjxSWfE6CR/view?usp=drivesdk" TargetMode="External"/><Relationship Id="rId792" Type="http://schemas.openxmlformats.org/officeDocument/2006/relationships/hyperlink" Target="https://drive.google.com/file/d/1qHno689WixkGv0JWPQ5KfvBTavG28w4m/view?usp=drivesdk" TargetMode="External"/><Relationship Id="rId791" Type="http://schemas.openxmlformats.org/officeDocument/2006/relationships/hyperlink" Target="https://drive.google.com/file/d/1RcX2wzqj1b37cxompeuZ2GbnzZA2hx-m/view?usp=drivesdk" TargetMode="External"/><Relationship Id="rId790" Type="http://schemas.openxmlformats.org/officeDocument/2006/relationships/hyperlink" Target="https://drive.google.com/file/d/1Yl4RnJN0NlgRjTHixTKQA-CuHgW2Wo3U/view?usp=drivesdk" TargetMode="External"/><Relationship Id="rId312" Type="http://schemas.openxmlformats.org/officeDocument/2006/relationships/hyperlink" Target="https://drive.google.com/file/d/1QJofhWaKYdq8VhNf0YvzjK8TyxrRwi7M/view?usp=drivesdk" TargetMode="External"/><Relationship Id="rId554" Type="http://schemas.openxmlformats.org/officeDocument/2006/relationships/hyperlink" Target="https://drive.google.com/file/d/1ZcCTymddV3OSG3XzYPVK9aOHcSKjxVRz/view?usp=drivesdk" TargetMode="External"/><Relationship Id="rId796" Type="http://schemas.openxmlformats.org/officeDocument/2006/relationships/hyperlink" Target="https://drive.google.com/file/d/1ish7pNirPRZcyspxmTXUqBqBBWXpzOjc/view?usp=drivesdk" TargetMode="External"/><Relationship Id="rId311" Type="http://schemas.openxmlformats.org/officeDocument/2006/relationships/hyperlink" Target="https://drive.google.com/file/d/1bUGAaW4XyZCFddBtouzwLk_TgeC43dp8/view?usp=drivesdk" TargetMode="External"/><Relationship Id="rId553" Type="http://schemas.openxmlformats.org/officeDocument/2006/relationships/hyperlink" Target="https://drive.google.com/file/d/1Qkkz9EnCFwZ1_A3hV8pXBiTWH28XV9gN/view?usp=drivesdk" TargetMode="External"/><Relationship Id="rId795" Type="http://schemas.openxmlformats.org/officeDocument/2006/relationships/hyperlink" Target="https://drive.google.com/file/d/1MMbhSuzvvIlAedBuKQfJgfWN_VdTn4tn/view?usp=drivesdk" TargetMode="External"/><Relationship Id="rId310" Type="http://schemas.openxmlformats.org/officeDocument/2006/relationships/hyperlink" Target="https://drive.google.com/file/d/1p54U65QXdIHKAijZoh-eqpCggtEmDNi0/view?usp=drivesdk" TargetMode="External"/><Relationship Id="rId552" Type="http://schemas.openxmlformats.org/officeDocument/2006/relationships/hyperlink" Target="https://drive.google.com/file/d/1wuv8CfUnVJ_dL9YODIJb4-9LMCtXfpGH/view?usp=drivesdk" TargetMode="External"/><Relationship Id="rId794" Type="http://schemas.openxmlformats.org/officeDocument/2006/relationships/hyperlink" Target="https://drive.google.com/file/d/1miDjV-HjLvW_MnhzX7DpHtJqOfPQZ9AK/view?usp=drivesdk" TargetMode="External"/><Relationship Id="rId551" Type="http://schemas.openxmlformats.org/officeDocument/2006/relationships/hyperlink" Target="https://drive.google.com/file/d/1MaxoZ0OPrHtTBIIFWkC-Mob3QD-PXD-5/view?usp=drivesdk" TargetMode="External"/><Relationship Id="rId793" Type="http://schemas.openxmlformats.org/officeDocument/2006/relationships/hyperlink" Target="https://drive.google.com/file/d/1HfB5V60ID8iorhmZeUbDZQaKvomPqYJB/view?usp=drivesdk" TargetMode="External"/><Relationship Id="rId297" Type="http://schemas.openxmlformats.org/officeDocument/2006/relationships/hyperlink" Target="https://drive.google.com/file/d/1kzQDy9hm_BThPf4I5yF0N2s0qswUWOjV/view?usp=drivesdk" TargetMode="External"/><Relationship Id="rId296" Type="http://schemas.openxmlformats.org/officeDocument/2006/relationships/hyperlink" Target="https://drive.google.com/file/d/1SKiDRY0INUbTf5VbajNMt_hOIksOKRlZ/view?usp=drivesdk" TargetMode="External"/><Relationship Id="rId295" Type="http://schemas.openxmlformats.org/officeDocument/2006/relationships/hyperlink" Target="https://drive.google.com/file/d/1S712w79duvSlDPphXWMR_Jukezjj6KdU/view?usp=drivesdk" TargetMode="External"/><Relationship Id="rId294" Type="http://schemas.openxmlformats.org/officeDocument/2006/relationships/hyperlink" Target="https://drive.google.com/file/d/1XkELB8IP3DPms3GL8tm0cd8pY4ankNv-/view?usp=drivesdk" TargetMode="External"/><Relationship Id="rId299" Type="http://schemas.openxmlformats.org/officeDocument/2006/relationships/hyperlink" Target="https://drive.google.com/file/d/15kDHAHqi7bIj4-QQc6ZXWZ1it1_GkXfy/view?usp=drivesdk" TargetMode="External"/><Relationship Id="rId298" Type="http://schemas.openxmlformats.org/officeDocument/2006/relationships/hyperlink" Target="https://drive.google.com/file/d/1LgJN0wJFu4QiFLdwlgN8R55C7vEcp5wL/view?usp=drivesdk" TargetMode="External"/><Relationship Id="rId271" Type="http://schemas.openxmlformats.org/officeDocument/2006/relationships/hyperlink" Target="https://drive.google.com/file/d/17RcffRDt3U3L5OZ9MO4ZnTvhnFOOHhds/view?usp=drivesdk" TargetMode="External"/><Relationship Id="rId270" Type="http://schemas.openxmlformats.org/officeDocument/2006/relationships/hyperlink" Target="https://drive.google.com/file/d/1W4zQdYdOchaL3YQ-dinD5y11yb-iugBX/view?usp=drivesdk" TargetMode="External"/><Relationship Id="rId269" Type="http://schemas.openxmlformats.org/officeDocument/2006/relationships/hyperlink" Target="https://drive.google.com/file/d/11QdipR86t5CnzB_j2A8HvP453IhFAQo-/view?usp=drivesdk" TargetMode="External"/><Relationship Id="rId264" Type="http://schemas.openxmlformats.org/officeDocument/2006/relationships/hyperlink" Target="https://drive.google.com/file/d/1INN7rSF88aG4hOO3iGS8UaKDp8zKTPSY/view?usp=drivesdk" TargetMode="External"/><Relationship Id="rId263" Type="http://schemas.openxmlformats.org/officeDocument/2006/relationships/hyperlink" Target="https://drive.google.com/file/d/1eiD_y2DWmYxfDaLByscexFHv8BABN5Hz/view?usp=drivesdk" TargetMode="External"/><Relationship Id="rId262" Type="http://schemas.openxmlformats.org/officeDocument/2006/relationships/hyperlink" Target="https://drive.google.com/file/d/1WSegEsMcpFt1JCcILNPvdssfhzDLzZI0/view?usp=drivesdk" TargetMode="External"/><Relationship Id="rId261" Type="http://schemas.openxmlformats.org/officeDocument/2006/relationships/hyperlink" Target="https://drive.google.com/file/d/1NKwozFZ5OaYuJiODZkeyznt4JdY3skbd/view?usp=drivesdk" TargetMode="External"/><Relationship Id="rId268" Type="http://schemas.openxmlformats.org/officeDocument/2006/relationships/hyperlink" Target="https://drive.google.com/file/d/1M5UYp_IHq4yZAEfjLIeIJkJF_m-9Jt5k/view?usp=drivesdk" TargetMode="External"/><Relationship Id="rId267" Type="http://schemas.openxmlformats.org/officeDocument/2006/relationships/hyperlink" Target="https://drive.google.com/file/d/1XIGMb2U6bkkKgtiIc9EimSTlmmbbBXCU/view?usp=drivesdk" TargetMode="External"/><Relationship Id="rId266" Type="http://schemas.openxmlformats.org/officeDocument/2006/relationships/hyperlink" Target="https://drive.google.com/file/d/1v2ls_21kNcaSQT59DfA0fUlukxkytjV0/view?usp=drivesdk" TargetMode="External"/><Relationship Id="rId265" Type="http://schemas.openxmlformats.org/officeDocument/2006/relationships/hyperlink" Target="https://drive.google.com/file/d/1vHwSB94WftmpZOflT0cmjMz_gg_bEP7X/view?usp=drivesdk" TargetMode="External"/><Relationship Id="rId260" Type="http://schemas.openxmlformats.org/officeDocument/2006/relationships/hyperlink" Target="https://drive.google.com/file/d/1LPHNtk2UxBEvylroZr0sx_uC2opKKgRZ/view?usp=drivesdk" TargetMode="External"/><Relationship Id="rId259" Type="http://schemas.openxmlformats.org/officeDocument/2006/relationships/hyperlink" Target="https://drive.google.com/file/d/1a1YeUoz9zXNs2Ce5HEo8k_Vgywoa8UQp/view?usp=drivesdk" TargetMode="External"/><Relationship Id="rId258" Type="http://schemas.openxmlformats.org/officeDocument/2006/relationships/hyperlink" Target="https://drive.google.com/file/d/1cUUSZae9GVKx10DWhGesjHf45pvqEzzV/view?usp=drivesdk" TargetMode="External"/><Relationship Id="rId253" Type="http://schemas.openxmlformats.org/officeDocument/2006/relationships/hyperlink" Target="https://drive.google.com/file/d/1tO2_e6fSibitHcKBTQzmzOwFr0CyaZc6/view?usp=drivesdk" TargetMode="External"/><Relationship Id="rId495" Type="http://schemas.openxmlformats.org/officeDocument/2006/relationships/hyperlink" Target="https://drive.google.com/file/d/1RhFkd4SvbvQ0JZe91eaa90J7NAV8cLVD/view?usp=drivesdk" TargetMode="External"/><Relationship Id="rId252" Type="http://schemas.openxmlformats.org/officeDocument/2006/relationships/hyperlink" Target="https://drive.google.com/file/d/1ctscVjeUpV6sQR3M-UM5EuxbJGleEJ2N/view?usp=drivesdk" TargetMode="External"/><Relationship Id="rId494" Type="http://schemas.openxmlformats.org/officeDocument/2006/relationships/hyperlink" Target="https://drive.google.com/file/d/1Ci7bBsV6UPJumUhazO7QxpwF566TblT-/view?usp=drivesdk" TargetMode="External"/><Relationship Id="rId251" Type="http://schemas.openxmlformats.org/officeDocument/2006/relationships/hyperlink" Target="https://drive.google.com/file/d/1_83DAJRZXlkGnFbVMcGAd0E2xSHs2jPy/view?usp=drivesdk" TargetMode="External"/><Relationship Id="rId493" Type="http://schemas.openxmlformats.org/officeDocument/2006/relationships/hyperlink" Target="https://drive.google.com/file/d/1pcHzmuOqziq9sAC5nsIzmgNf5PD90dPE/view?usp=drivesdk" TargetMode="External"/><Relationship Id="rId250" Type="http://schemas.openxmlformats.org/officeDocument/2006/relationships/hyperlink" Target="https://drive.google.com/file/d/1UqXaIJyEG3MA7PLsuwCFQOjPivO1oox_/view?usp=drivesdk" TargetMode="External"/><Relationship Id="rId492" Type="http://schemas.openxmlformats.org/officeDocument/2006/relationships/hyperlink" Target="https://drive.google.com/file/d/1rdSQWOYIz8GvT1xdeV9WMNH_CqrOrbyH/view?usp=drivesdk" TargetMode="External"/><Relationship Id="rId257" Type="http://schemas.openxmlformats.org/officeDocument/2006/relationships/hyperlink" Target="https://drive.google.com/file/d/1yUeNVcXOelbThY-3qsXn1Qkdpbfrox_4/view?usp=drivesdk" TargetMode="External"/><Relationship Id="rId499" Type="http://schemas.openxmlformats.org/officeDocument/2006/relationships/hyperlink" Target="https://drive.google.com/file/d/1uB-VNO3_48WN3djV1qSfBeYYdEe39IdV/view?usp=drivesdk" TargetMode="External"/><Relationship Id="rId256" Type="http://schemas.openxmlformats.org/officeDocument/2006/relationships/hyperlink" Target="https://drive.google.com/file/d/1gvgKVYoisTCKOghSoHG4GfDeYQe4Q9OP/view?usp=drivesdk" TargetMode="External"/><Relationship Id="rId498" Type="http://schemas.openxmlformats.org/officeDocument/2006/relationships/hyperlink" Target="https://drive.google.com/file/d/1JNrHxDzZOuRe2g_QZMlfruQY46aib2lZ/view?usp=drivesdk" TargetMode="External"/><Relationship Id="rId255" Type="http://schemas.openxmlformats.org/officeDocument/2006/relationships/hyperlink" Target="https://drive.google.com/file/d/1aYGfA7auN4EY6wcwfva3Gw5NA1HxMkFh/view?usp=drivesdk" TargetMode="External"/><Relationship Id="rId497" Type="http://schemas.openxmlformats.org/officeDocument/2006/relationships/hyperlink" Target="https://drive.google.com/file/d/1jvSjgVwfxqq727BOKJM65AqoffHposMe/view?usp=drivesdk" TargetMode="External"/><Relationship Id="rId254" Type="http://schemas.openxmlformats.org/officeDocument/2006/relationships/hyperlink" Target="https://drive.google.com/file/d/117rlO1DOFl1DiBPtbRkkMWtU7hG1aE1-/view?usp=drivesdk" TargetMode="External"/><Relationship Id="rId496" Type="http://schemas.openxmlformats.org/officeDocument/2006/relationships/hyperlink" Target="https://drive.google.com/file/d/1CZzoKfDi4TtpX4U1KsqwaZhZPqqwd-A7/view?usp=drivesdk" TargetMode="External"/><Relationship Id="rId293" Type="http://schemas.openxmlformats.org/officeDocument/2006/relationships/hyperlink" Target="https://drive.google.com/file/d/1rImvIoLIOHRXPbwfP7QPqXkyDmEeYnkE/view?usp=drivesdk" TargetMode="External"/><Relationship Id="rId292" Type="http://schemas.openxmlformats.org/officeDocument/2006/relationships/hyperlink" Target="https://drive.google.com/file/d/1whPv6l7LKbpvwOk43gATZfWDZESeiiWE/view?usp=drivesdk" TargetMode="External"/><Relationship Id="rId291" Type="http://schemas.openxmlformats.org/officeDocument/2006/relationships/hyperlink" Target="https://drive.google.com/file/d/1igH8dkK5MULG1oDgn1iR1r069ZHoXP2Q/view?usp=drivesdk" TargetMode="External"/><Relationship Id="rId290" Type="http://schemas.openxmlformats.org/officeDocument/2006/relationships/hyperlink" Target="https://drive.google.com/file/d/1SNA0sMwxnk_zA9K8kFRhs5fsFiANyPeP/view?usp=drivesdk" TargetMode="External"/><Relationship Id="rId286" Type="http://schemas.openxmlformats.org/officeDocument/2006/relationships/hyperlink" Target="https://drive.google.com/file/d/1xoKy8u2sRRXbCbsT-JIO1m7Wpr5OlzFU/view?usp=drivesdk" TargetMode="External"/><Relationship Id="rId285" Type="http://schemas.openxmlformats.org/officeDocument/2006/relationships/hyperlink" Target="https://drive.google.com/file/d/1nvO3o8yLLwnPfo_XFwzUm1RZyhYnXrF8/view?usp=drivesdk" TargetMode="External"/><Relationship Id="rId284" Type="http://schemas.openxmlformats.org/officeDocument/2006/relationships/hyperlink" Target="https://drive.google.com/file/d/1IBa2YpfbXAhRIG3mFqR_a0ti0e0AU45z/view?usp=drivesdk" TargetMode="External"/><Relationship Id="rId283" Type="http://schemas.openxmlformats.org/officeDocument/2006/relationships/hyperlink" Target="https://drive.google.com/file/d/1Y1fV8t9Qy5lgnJ-zaWG40VHlPNt3_ZPY/view?usp=drivesdk" TargetMode="External"/><Relationship Id="rId289" Type="http://schemas.openxmlformats.org/officeDocument/2006/relationships/hyperlink" Target="https://drive.google.com/file/d/14ydEi0SPL9UqPs0ELyjAodsCSU9mA5Gc/view?usp=drivesdk" TargetMode="External"/><Relationship Id="rId288" Type="http://schemas.openxmlformats.org/officeDocument/2006/relationships/hyperlink" Target="https://drive.google.com/file/d/14ydEi0SPL9UqPs0ELyjAodsCSU9mA5Gc/view?usp=drivesdk" TargetMode="External"/><Relationship Id="rId287" Type="http://schemas.openxmlformats.org/officeDocument/2006/relationships/hyperlink" Target="https://drive.google.com/file/d/1BJwmJK0J4u5jNWKKKnFyZKP7Y_Ry4tbz/view?usp=drivesdk" TargetMode="External"/><Relationship Id="rId282" Type="http://schemas.openxmlformats.org/officeDocument/2006/relationships/hyperlink" Target="https://drive.google.com/file/d/1Hb7KZuBcrZxMxYSAPH_Ykq__10gt4ehz/view?usp=drivesdk" TargetMode="External"/><Relationship Id="rId281" Type="http://schemas.openxmlformats.org/officeDocument/2006/relationships/hyperlink" Target="https://drive.google.com/file/d/1fVQPNfFQld3Ls2efNmrTazypJTqf9da7/view?usp=drivesdk" TargetMode="External"/><Relationship Id="rId280" Type="http://schemas.openxmlformats.org/officeDocument/2006/relationships/hyperlink" Target="https://drive.google.com/file/d/1LfKCbDMtQqCiQVZpyCKfBoPnNIOuSng9/view?usp=drivesdk" TargetMode="External"/><Relationship Id="rId275" Type="http://schemas.openxmlformats.org/officeDocument/2006/relationships/hyperlink" Target="https://drive.google.com/file/d/1dU7Prg5MawYMGMGJpXX9g9Xcctetm_Vg/view?usp=drivesdk" TargetMode="External"/><Relationship Id="rId274" Type="http://schemas.openxmlformats.org/officeDocument/2006/relationships/hyperlink" Target="https://drive.google.com/file/d/1QCm_gjPmEtMl7FEqb8rQ1Ef6aiz225wU/view?usp=drivesdk" TargetMode="External"/><Relationship Id="rId273" Type="http://schemas.openxmlformats.org/officeDocument/2006/relationships/hyperlink" Target="https://drive.google.com/file/d/1cJkAAcKgpQAWqL7u38iVORE3rdvpTzqu/view?usp=drivesdk" TargetMode="External"/><Relationship Id="rId272" Type="http://schemas.openxmlformats.org/officeDocument/2006/relationships/hyperlink" Target="https://drive.google.com/file/d/1r6dXOrmTHxgldnpvmRR8A6TvjDKw8sym/view?usp=drivesdk" TargetMode="External"/><Relationship Id="rId279" Type="http://schemas.openxmlformats.org/officeDocument/2006/relationships/hyperlink" Target="https://drive.google.com/file/d/1bcPilPA3i0421ETAfm1c1RSYL6BipyrZ/view?usp=drivesdk" TargetMode="External"/><Relationship Id="rId278" Type="http://schemas.openxmlformats.org/officeDocument/2006/relationships/hyperlink" Target="https://drive.google.com/file/d/1snRifjhX4n-1lsd8Bs7_XK0IMzmPfHGv/view?usp=drivesdk" TargetMode="External"/><Relationship Id="rId277" Type="http://schemas.openxmlformats.org/officeDocument/2006/relationships/hyperlink" Target="https://drive.google.com/file/d/1-G0n3xH2Xx1VZOf-DWdhb8N6QOGITHqb/view?usp=drivesdk" TargetMode="External"/><Relationship Id="rId276" Type="http://schemas.openxmlformats.org/officeDocument/2006/relationships/hyperlink" Target="https://drive.google.com/file/d/1zYHJncbvqx4Ul_3hFOGUhd88llHF66Tu/view?usp=drivesdk" TargetMode="External"/><Relationship Id="rId907" Type="http://schemas.openxmlformats.org/officeDocument/2006/relationships/hyperlink" Target="https://drive.google.com/file/d/10tPJ-qj29722kCt-CQ1sOw8qtKJRSLSS/view?usp=drivesdk" TargetMode="External"/><Relationship Id="rId906" Type="http://schemas.openxmlformats.org/officeDocument/2006/relationships/hyperlink" Target="https://drive.google.com/file/d/1Ybob6TKsaUmOSZ9t_kLThbjDtGhh5S3p/view?usp=drivesdk" TargetMode="External"/><Relationship Id="rId905" Type="http://schemas.openxmlformats.org/officeDocument/2006/relationships/hyperlink" Target="https://drive.google.com/file/d/154RJcDIqsqrRDXyBE6l_h9bGtrtYOnZY/view?usp=drivesdk" TargetMode="External"/><Relationship Id="rId904" Type="http://schemas.openxmlformats.org/officeDocument/2006/relationships/hyperlink" Target="https://drive.google.com/file/d/1JIiLyYnYQTWHs8thLmo-sTgO0Csqzm2a/view?usp=drivesdk" TargetMode="External"/><Relationship Id="rId909" Type="http://schemas.openxmlformats.org/officeDocument/2006/relationships/hyperlink" Target="https://drive.google.com/file/d/13kurQoShMiY4fL2Ph7mU-3UIfsE405sL/view?usp=drivesdk" TargetMode="External"/><Relationship Id="rId908" Type="http://schemas.openxmlformats.org/officeDocument/2006/relationships/hyperlink" Target="https://drive.google.com/file/d/1aIpGtbOfObrC10l85GerObKpQSEtutpj/view?usp=drivesdk" TargetMode="External"/><Relationship Id="rId903" Type="http://schemas.openxmlformats.org/officeDocument/2006/relationships/hyperlink" Target="https://drive.google.com/file/d/1J-QGexsnAdICeXVNwHXRofetYQ4ygRLL/view?usp=drivesdk" TargetMode="External"/><Relationship Id="rId902" Type="http://schemas.openxmlformats.org/officeDocument/2006/relationships/hyperlink" Target="https://drive.google.com/file/d/1BwdAb-6jxains-qAD021f6zLOCfyCOoR/view?usp=drivesdk" TargetMode="External"/><Relationship Id="rId901" Type="http://schemas.openxmlformats.org/officeDocument/2006/relationships/hyperlink" Target="https://drive.google.com/file/d/1txDNK2il0L114SDSVMtCHiW_4cCZrSSt/view?usp=drivesdk" TargetMode="External"/><Relationship Id="rId900" Type="http://schemas.openxmlformats.org/officeDocument/2006/relationships/hyperlink" Target="https://drive.google.com/file/d/1ymQIlr9llvnTjq9hSLVbSgTH9s6mXubL/view?usp=drivesdk" TargetMode="External"/><Relationship Id="rId929" Type="http://schemas.openxmlformats.org/officeDocument/2006/relationships/hyperlink" Target="https://drive.google.com/file/d/1byH6Agq3OwbjRosRNXQR49Z7pSKkI8pn/view?usp=drivesdk" TargetMode="External"/><Relationship Id="rId928" Type="http://schemas.openxmlformats.org/officeDocument/2006/relationships/hyperlink" Target="https://drive.google.com/file/d/1hPSFUABKkZwlScqhjTYBuLQK15JZLbBE/view?usp=drivesdk" TargetMode="External"/><Relationship Id="rId927" Type="http://schemas.openxmlformats.org/officeDocument/2006/relationships/hyperlink" Target="https://drive.google.com/file/d/1d2vSAYn4WJZVQdCxErZXFO8wvh4tBsI_/view?usp=drivesdk" TargetMode="External"/><Relationship Id="rId926" Type="http://schemas.openxmlformats.org/officeDocument/2006/relationships/hyperlink" Target="https://drive.google.com/file/d/1BqOPiBgG3jRzVTZAzGCMG6YaJTOhCX_m/view?usp=drivesdk" TargetMode="External"/><Relationship Id="rId921" Type="http://schemas.openxmlformats.org/officeDocument/2006/relationships/hyperlink" Target="https://drive.google.com/file/d/1Ub2ljRT8LEkx90iBNuMmzROcEwG-tGsR/view?usp=drivesdk" TargetMode="External"/><Relationship Id="rId920" Type="http://schemas.openxmlformats.org/officeDocument/2006/relationships/hyperlink" Target="https://drive.google.com/file/d/1__SlwxUgp-MVwW6Uc0dpcb_hidzga9cS/view?usp=drivesdk" TargetMode="External"/><Relationship Id="rId925" Type="http://schemas.openxmlformats.org/officeDocument/2006/relationships/hyperlink" Target="https://drive.google.com/file/d/1NSQYfZvxkADshArTE_EQaq0Bw8ogb9ZM/view?usp=drivesdk" TargetMode="External"/><Relationship Id="rId924" Type="http://schemas.openxmlformats.org/officeDocument/2006/relationships/hyperlink" Target="https://drive.google.com/file/d/1XAXbNGF6yn_iC9lmDwchACSWuSV-CQNF/view?usp=drivesdk" TargetMode="External"/><Relationship Id="rId923" Type="http://schemas.openxmlformats.org/officeDocument/2006/relationships/hyperlink" Target="https://drive.google.com/file/d/1rIO6OPSm3LXqmyIkJQL1kRg8xTsGigXH/view?usp=drivesdk" TargetMode="External"/><Relationship Id="rId922" Type="http://schemas.openxmlformats.org/officeDocument/2006/relationships/hyperlink" Target="https://drive.google.com/file/d/1-LAODX-1kAAPgIQNzzPQR2fJWWM2F9OX/view?usp=drivesdk" TargetMode="External"/><Relationship Id="rId918" Type="http://schemas.openxmlformats.org/officeDocument/2006/relationships/hyperlink" Target="https://drive.google.com/file/d/1o6XuQLypnrAtnuls5KTQVxeXvF1ZlD-_/view?usp=drivesdk" TargetMode="External"/><Relationship Id="rId917" Type="http://schemas.openxmlformats.org/officeDocument/2006/relationships/hyperlink" Target="https://drive.google.com/file/d/1r9vzmoRVSTL9mDOoquCs2bsCl8a1YLkG/view?usp=drivesdk" TargetMode="External"/><Relationship Id="rId916" Type="http://schemas.openxmlformats.org/officeDocument/2006/relationships/hyperlink" Target="https://drive.google.com/file/d/1Wq2tEVC9Ldd2T0isW29pdmSFonTKAtBc/view?usp=drivesdk" TargetMode="External"/><Relationship Id="rId915" Type="http://schemas.openxmlformats.org/officeDocument/2006/relationships/hyperlink" Target="https://drive.google.com/file/d/1kH4l6irt8wymFS7-UyaE-HSm-KhSeqNL/view?usp=drivesdk" TargetMode="External"/><Relationship Id="rId919" Type="http://schemas.openxmlformats.org/officeDocument/2006/relationships/hyperlink" Target="https://drive.google.com/file/d/1SfUMN7a2vFidMcTu7lfRCsZvFlfnkmxi/view?usp=drivesdk" TargetMode="External"/><Relationship Id="rId910" Type="http://schemas.openxmlformats.org/officeDocument/2006/relationships/hyperlink" Target="https://drive.google.com/file/d/1jGO0QsdK6iReeqhLaUP8icUdIEn-uwao/view?usp=drivesdk" TargetMode="External"/><Relationship Id="rId914" Type="http://schemas.openxmlformats.org/officeDocument/2006/relationships/hyperlink" Target="https://drive.google.com/file/d/1zo6z0l-jKODgLmKYH9ZVnjykJTH1xksK/view?usp=drivesdk" TargetMode="External"/><Relationship Id="rId913" Type="http://schemas.openxmlformats.org/officeDocument/2006/relationships/hyperlink" Target="https://drive.google.com/file/d/1EIgp4N4M1PxeZWasTFv4WkoQ-fp0OOQG/view?usp=drivesdk" TargetMode="External"/><Relationship Id="rId912" Type="http://schemas.openxmlformats.org/officeDocument/2006/relationships/hyperlink" Target="https://drive.google.com/file/d/1hloCImn_rMBcGymELMJCeB6t9jdEUS-k/view?usp=drivesdk" TargetMode="External"/><Relationship Id="rId911" Type="http://schemas.openxmlformats.org/officeDocument/2006/relationships/hyperlink" Target="https://drive.google.com/file/d/1_4PN4c8CFc5Zbybz77c4ccNss5Qc7PeC/view?usp=drivesdk" TargetMode="External"/><Relationship Id="rId629" Type="http://schemas.openxmlformats.org/officeDocument/2006/relationships/hyperlink" Target="https://drive.google.com/file/d/1iA78FVS8ARiIE0ZRVxFnoG0EpKKSHcLd/view?usp=drivesdk" TargetMode="External"/><Relationship Id="rId624" Type="http://schemas.openxmlformats.org/officeDocument/2006/relationships/hyperlink" Target="https://drive.google.com/file/d/1uUuzyhHot5ceZOWQbkpY3yJ57W3wLv1j/view?usp=drivesdk" TargetMode="External"/><Relationship Id="rId866" Type="http://schemas.openxmlformats.org/officeDocument/2006/relationships/hyperlink" Target="https://drive.google.com/file/d/1rL2j0ehnoDUFhUetzjKoUAL7XJsOzR00/view?usp=drivesdk" TargetMode="External"/><Relationship Id="rId623" Type="http://schemas.openxmlformats.org/officeDocument/2006/relationships/hyperlink" Target="https://drive.google.com/file/d/1-7fnD_CHQcXWGJ9NjyfEnxtglV_QQHqw/view?usp=drivesdk" TargetMode="External"/><Relationship Id="rId865" Type="http://schemas.openxmlformats.org/officeDocument/2006/relationships/hyperlink" Target="https://drive.google.com/file/d/1VSy40GZwGHPkItCZ2_nasgL9I0Z8HttR/view?usp=drivesdk" TargetMode="External"/><Relationship Id="rId622" Type="http://schemas.openxmlformats.org/officeDocument/2006/relationships/hyperlink" Target="https://drive.google.com/file/d/1waZrS6ozhEAAU01sMLZKQlnm_nsljZ1k/view?usp=drivesdk" TargetMode="External"/><Relationship Id="rId864" Type="http://schemas.openxmlformats.org/officeDocument/2006/relationships/hyperlink" Target="https://drive.google.com/file/d/1j5-5voGaQ5TsL5MGZxs8tn6fnGW1l-cJ/view?usp=drivesdk" TargetMode="External"/><Relationship Id="rId621" Type="http://schemas.openxmlformats.org/officeDocument/2006/relationships/hyperlink" Target="https://drive.google.com/file/d/1W2xBj6ke2zRov2K977MVFpCllAeU9i8M/view?usp=drivesdk" TargetMode="External"/><Relationship Id="rId863" Type="http://schemas.openxmlformats.org/officeDocument/2006/relationships/hyperlink" Target="https://drive.google.com/file/d/1AaAO9SYidvQ9e40N8snww22eO0YmbB9m/view?usp=drivesdk" TargetMode="External"/><Relationship Id="rId628" Type="http://schemas.openxmlformats.org/officeDocument/2006/relationships/hyperlink" Target="https://drive.google.com/file/d/18gOyKkih2Yu6IjG_ijn-H_DRtOfTsW9W/view?usp=drivesdk" TargetMode="External"/><Relationship Id="rId627" Type="http://schemas.openxmlformats.org/officeDocument/2006/relationships/hyperlink" Target="https://drive.google.com/file/d/1zzpFhnM6MbekRV7rSHBLaMu2ahXieX7k/view?usp=drivesdk" TargetMode="External"/><Relationship Id="rId869" Type="http://schemas.openxmlformats.org/officeDocument/2006/relationships/hyperlink" Target="https://drive.google.com/file/d/1YETycbYW3Yvh7Z2JKrPJvL2jiYuwdRhM/view?usp=drivesdk" TargetMode="External"/><Relationship Id="rId626" Type="http://schemas.openxmlformats.org/officeDocument/2006/relationships/hyperlink" Target="https://drive.google.com/file/d/1xGJCqqGl9E39LUXJhuihLsN_rQDHHidt/view?usp=drivesdk" TargetMode="External"/><Relationship Id="rId868" Type="http://schemas.openxmlformats.org/officeDocument/2006/relationships/hyperlink" Target="https://drive.google.com/file/d/1DPBPuuSw28BctYDjAOavBcrOOWC7U7J0/view?usp=drivesdk" TargetMode="External"/><Relationship Id="rId625" Type="http://schemas.openxmlformats.org/officeDocument/2006/relationships/hyperlink" Target="https://drive.google.com/file/d/1Y83Q1WTkm57wHcu8x8axxjo7zAcC2R7n/view?usp=drivesdk" TargetMode="External"/><Relationship Id="rId867" Type="http://schemas.openxmlformats.org/officeDocument/2006/relationships/hyperlink" Target="https://drive.google.com/file/d/1g86gZcdPk6-iUrLjVfakYIcQi303wGIG/view?usp=drivesdk" TargetMode="External"/><Relationship Id="rId620" Type="http://schemas.openxmlformats.org/officeDocument/2006/relationships/hyperlink" Target="https://drive.google.com/file/d/1osJMGqJpN9BOLoF7x3-2MyQlG00kuOAD/view?usp=drivesdk" TargetMode="External"/><Relationship Id="rId862" Type="http://schemas.openxmlformats.org/officeDocument/2006/relationships/hyperlink" Target="https://drive.google.com/file/d/1yZiPOs4BPby7QOuWiKg3bHHSsksqy4gr/view?usp=drivesdk" TargetMode="External"/><Relationship Id="rId861" Type="http://schemas.openxmlformats.org/officeDocument/2006/relationships/hyperlink" Target="https://drive.google.com/file/d/1wSOlTQa3uCZLgQxAw0hPLZp8zr8eEQmv/view?usp=drivesdk" TargetMode="External"/><Relationship Id="rId860" Type="http://schemas.openxmlformats.org/officeDocument/2006/relationships/hyperlink" Target="https://drive.google.com/file/d/16ovhpQzBw-fig8VjVThNxK9h6fWPwj7y/view?usp=drivesdk" TargetMode="External"/><Relationship Id="rId619" Type="http://schemas.openxmlformats.org/officeDocument/2006/relationships/hyperlink" Target="https://drive.google.com/file/d/1FRxLXZm_KqhDHhJFB_r9zjjP7nuXxwI8/view?usp=drivesdk" TargetMode="External"/><Relationship Id="rId618" Type="http://schemas.openxmlformats.org/officeDocument/2006/relationships/hyperlink" Target="https://drive.google.com/file/d/1YFigig8Aes9uSp6pFF9Ye9hWUAEwDxg5/view?usp=drivesdk" TargetMode="External"/><Relationship Id="rId613" Type="http://schemas.openxmlformats.org/officeDocument/2006/relationships/hyperlink" Target="https://drive.google.com/file/d/12R8Bx4Oqu7xOFZF3HTyX7yBZ32O0ZJSx/view?usp=drivesdk" TargetMode="External"/><Relationship Id="rId855" Type="http://schemas.openxmlformats.org/officeDocument/2006/relationships/hyperlink" Target="https://drive.google.com/file/d/1WVSqE_hfHbTpEKiUxqQzytYfMiZPO5Ev/view?usp=drivesdk" TargetMode="External"/><Relationship Id="rId612" Type="http://schemas.openxmlformats.org/officeDocument/2006/relationships/hyperlink" Target="https://drive.google.com/file/d/1bXQml-lYG_L4DXAdbcZyUVtUJ5IelfeX/view?usp=drivesdk" TargetMode="External"/><Relationship Id="rId854" Type="http://schemas.openxmlformats.org/officeDocument/2006/relationships/hyperlink" Target="https://drive.google.com/file/d/1kmT5P82E9LhZN9glGSrzcllM2QupkpXE/view?usp=drivesdk" TargetMode="External"/><Relationship Id="rId611" Type="http://schemas.openxmlformats.org/officeDocument/2006/relationships/hyperlink" Target="https://drive.google.com/file/d/18mY31-kZjgdf63k9ib2ZpxikE0sB05n8/view?usp=drivesdk" TargetMode="External"/><Relationship Id="rId853" Type="http://schemas.openxmlformats.org/officeDocument/2006/relationships/hyperlink" Target="https://drive.google.com/file/d/1HPM_MvVuVL30dFKG8uRIGR-ddmV0DErf/view?usp=drivesdk" TargetMode="External"/><Relationship Id="rId610" Type="http://schemas.openxmlformats.org/officeDocument/2006/relationships/hyperlink" Target="https://drive.google.com/file/d/1jpv-1ywJQiu1duZJr5sQgilpId9wq7di/view?usp=drivesdk" TargetMode="External"/><Relationship Id="rId852" Type="http://schemas.openxmlformats.org/officeDocument/2006/relationships/hyperlink" Target="https://drive.google.com/file/d/1LhZ4jnFFdy8CRBzqmtEMa32aJWGiRKHW/view?usp=drivesdk" TargetMode="External"/><Relationship Id="rId617" Type="http://schemas.openxmlformats.org/officeDocument/2006/relationships/hyperlink" Target="https://drive.google.com/file/d/1IJivHbQ32a-YeCliyF1RKvoCibco1OTz/view?usp=drivesdk" TargetMode="External"/><Relationship Id="rId859" Type="http://schemas.openxmlformats.org/officeDocument/2006/relationships/hyperlink" Target="https://drive.google.com/file/d/1Z6J5TRD3H_GPfiRvMYhZ1fnTGyU26X-I/view?usp=drivesdk" TargetMode="External"/><Relationship Id="rId616" Type="http://schemas.openxmlformats.org/officeDocument/2006/relationships/hyperlink" Target="https://drive.google.com/file/d/1luJ0dwEGaeyHJ-fVxQgKPhUUUFNmz4C5/view?usp=drivesdk" TargetMode="External"/><Relationship Id="rId858" Type="http://schemas.openxmlformats.org/officeDocument/2006/relationships/hyperlink" Target="https://drive.google.com/file/d/1lJtz_l_WxOL9MqKMzX3Y0MB-a7Fw04Bv/view?usp=drivesdk" TargetMode="External"/><Relationship Id="rId615" Type="http://schemas.openxmlformats.org/officeDocument/2006/relationships/hyperlink" Target="https://drive.google.com/file/d/1WF9l9bjmblj4cV9KQFFF8tKWiIvTK5dM/view?usp=drivesdk" TargetMode="External"/><Relationship Id="rId857" Type="http://schemas.openxmlformats.org/officeDocument/2006/relationships/hyperlink" Target="https://drive.google.com/file/d/1Le9GXhcllNKTy8BrBWNmJId1DqyyKmrs/view?usp=drivesdk" TargetMode="External"/><Relationship Id="rId614" Type="http://schemas.openxmlformats.org/officeDocument/2006/relationships/hyperlink" Target="https://drive.google.com/file/d/1YOctVoXCg41hHUs6Du7bKZ3jDawPRk23/view?usp=drivesdk" TargetMode="External"/><Relationship Id="rId856" Type="http://schemas.openxmlformats.org/officeDocument/2006/relationships/hyperlink" Target="https://drive.google.com/file/d/1C5iWHsGAE95PAZ1an3ARi-rrj9zOlR4C/view?usp=drivesdk" TargetMode="External"/><Relationship Id="rId851" Type="http://schemas.openxmlformats.org/officeDocument/2006/relationships/hyperlink" Target="https://drive.google.com/file/d/1gQEtsQTn8qSe8zlDegZRPDWLp0xdLylr/view?usp=drivesdk" TargetMode="External"/><Relationship Id="rId850" Type="http://schemas.openxmlformats.org/officeDocument/2006/relationships/hyperlink" Target="https://drive.google.com/file/d/1w5ljTp_TXjCmQA1v3w3i3c-ZKvZIxFOX/view?usp=drivesdk" TargetMode="External"/><Relationship Id="rId409" Type="http://schemas.openxmlformats.org/officeDocument/2006/relationships/hyperlink" Target="https://drive.google.com/file/d/1HuyNhe1l4IwLuMuNcad_OMMDU69Zwj8f/view?usp=drivesdk" TargetMode="External"/><Relationship Id="rId404" Type="http://schemas.openxmlformats.org/officeDocument/2006/relationships/hyperlink" Target="https://drive.google.com/file/d/17ccQgKp6W2TuZegkCd3aPMQfdQDUuipr/view?usp=drivesdk" TargetMode="External"/><Relationship Id="rId646" Type="http://schemas.openxmlformats.org/officeDocument/2006/relationships/hyperlink" Target="https://drive.google.com/file/d/1OgaFn4MbjHfIIIT0MEgKGPV8Uz0YyEof/view?usp=drivesdk" TargetMode="External"/><Relationship Id="rId888" Type="http://schemas.openxmlformats.org/officeDocument/2006/relationships/hyperlink" Target="https://drive.google.com/file/d/1Eah8LlUDhzdExEdJec0Nq7S57tY3wrF7/view?usp=drivesdk" TargetMode="External"/><Relationship Id="rId403" Type="http://schemas.openxmlformats.org/officeDocument/2006/relationships/hyperlink" Target="https://drive.google.com/file/d/1VS-VE6dduSVUfz3FGeziiAcdSslsct29/view?usp=drivesdk" TargetMode="External"/><Relationship Id="rId645" Type="http://schemas.openxmlformats.org/officeDocument/2006/relationships/hyperlink" Target="https://drive.google.com/file/d/1qYxamtjGQo9rf9gajkdZVchRyWI7YUdW/view?usp=drivesdk" TargetMode="External"/><Relationship Id="rId887" Type="http://schemas.openxmlformats.org/officeDocument/2006/relationships/hyperlink" Target="https://drive.google.com/file/d/1-ZdUwY2qjI72dV1lS9hFiAaCp96Xyir9/view?usp=drivesdk" TargetMode="External"/><Relationship Id="rId402" Type="http://schemas.openxmlformats.org/officeDocument/2006/relationships/hyperlink" Target="https://drive.google.com/file/d/12ZoTj_nfvWRm8ZAamtgxAqnjk6IhQ9WN/view?usp=drivesdk" TargetMode="External"/><Relationship Id="rId644" Type="http://schemas.openxmlformats.org/officeDocument/2006/relationships/hyperlink" Target="https://drive.google.com/file/d/1pn2o03EQ7bo4tpPbeEgJ_8Rh_X_GEF_U/view?usp=drivesdk" TargetMode="External"/><Relationship Id="rId886" Type="http://schemas.openxmlformats.org/officeDocument/2006/relationships/hyperlink" Target="https://drive.google.com/file/d/15PxuysFnrU1ap1Ubv8X5kCYaLVv5HFL7/view?usp=drivesdk" TargetMode="External"/><Relationship Id="rId401" Type="http://schemas.openxmlformats.org/officeDocument/2006/relationships/hyperlink" Target="https://drive.google.com/file/d/1Intl5qtvxLEha89y45Q1viDLhO7AA6u3/view?usp=drivesdk" TargetMode="External"/><Relationship Id="rId643" Type="http://schemas.openxmlformats.org/officeDocument/2006/relationships/hyperlink" Target="https://drive.google.com/file/d/1fqBi1QrJsFmT8FKQALKipB7NM9T9kWBK/view?usp=drivesdk" TargetMode="External"/><Relationship Id="rId885" Type="http://schemas.openxmlformats.org/officeDocument/2006/relationships/hyperlink" Target="https://drive.google.com/file/d/1x_y1CSZ51rBASFsPShWfabpbGO8RK2T3/view?usp=drivesdk" TargetMode="External"/><Relationship Id="rId408" Type="http://schemas.openxmlformats.org/officeDocument/2006/relationships/hyperlink" Target="https://drive.google.com/file/d/1PklS1pd1YB_Tru7z6wYd6F7EtyWiPDyR/view?usp=drivesdk" TargetMode="External"/><Relationship Id="rId407" Type="http://schemas.openxmlformats.org/officeDocument/2006/relationships/hyperlink" Target="https://drive.google.com/file/d/1WEf1Fh2f52b1ELxtqSp-KMPvZ3dRhIUF/view?usp=drivesdk" TargetMode="External"/><Relationship Id="rId649" Type="http://schemas.openxmlformats.org/officeDocument/2006/relationships/hyperlink" Target="https://drive.google.com/file/d/18FuZTEixYa-CR0NoHH3dfdnrC2d0ylPJ/view?usp=drivesdk" TargetMode="External"/><Relationship Id="rId406" Type="http://schemas.openxmlformats.org/officeDocument/2006/relationships/hyperlink" Target="https://drive.google.com/file/d/1M_6tKyyiyYWpYK4uCeE-Jmj6c9kFMlLw/view?usp=drivesdk" TargetMode="External"/><Relationship Id="rId648" Type="http://schemas.openxmlformats.org/officeDocument/2006/relationships/hyperlink" Target="https://drive.google.com/file/d/1vtYb9gADEyfnsvr5c7SfbK9Q9yj0n2QL/view?usp=drivesdk" TargetMode="External"/><Relationship Id="rId405" Type="http://schemas.openxmlformats.org/officeDocument/2006/relationships/hyperlink" Target="https://drive.google.com/file/d/1qGml5H3KvyrGrxjcnlkZ3aHAfk-GVluu/view?usp=drivesdk" TargetMode="External"/><Relationship Id="rId647" Type="http://schemas.openxmlformats.org/officeDocument/2006/relationships/hyperlink" Target="https://drive.google.com/file/d/1ZHoRak0ueyPOB-0mqzhkdoBLPYthV8Ww/view?usp=drivesdk" TargetMode="External"/><Relationship Id="rId889" Type="http://schemas.openxmlformats.org/officeDocument/2006/relationships/hyperlink" Target="https://drive.google.com/file/d/1fuyVAickUnWiJ_Om61cIz650lXaE_o-R/view?usp=drivesdk" TargetMode="External"/><Relationship Id="rId880" Type="http://schemas.openxmlformats.org/officeDocument/2006/relationships/hyperlink" Target="https://drive.google.com/file/d/1ow3BkJO_5av8mKTe9pZxsh92AedYDmZp/view?usp=drivesdk" TargetMode="External"/><Relationship Id="rId400" Type="http://schemas.openxmlformats.org/officeDocument/2006/relationships/hyperlink" Target="https://drive.google.com/file/d/1wEgeYEWE15FxpqeWbSbgKiVq-xYHMnlT/view?usp=drivesdk" TargetMode="External"/><Relationship Id="rId642" Type="http://schemas.openxmlformats.org/officeDocument/2006/relationships/hyperlink" Target="https://drive.google.com/file/d/1vt_S3iguAQvTr1SuPmYzSGVsV1aR79Y_/view?usp=drivesdk" TargetMode="External"/><Relationship Id="rId884" Type="http://schemas.openxmlformats.org/officeDocument/2006/relationships/hyperlink" Target="https://drive.google.com/file/d/1gOi5jRLD_m6Aw5SKjWV3zrGGFKpTG0sB/view?usp=drivesdk" TargetMode="External"/><Relationship Id="rId641" Type="http://schemas.openxmlformats.org/officeDocument/2006/relationships/hyperlink" Target="https://drive.google.com/file/d/1iDXgyvtwL2UM2GCtb64n4LjZ-d5tT_LY/view?usp=drivesdk" TargetMode="External"/><Relationship Id="rId883" Type="http://schemas.openxmlformats.org/officeDocument/2006/relationships/hyperlink" Target="https://drive.google.com/file/d/1PTVkRu-JgN5H6B67uAax0IOIDzKBDVAL/view?usp=drivesdk" TargetMode="External"/><Relationship Id="rId640" Type="http://schemas.openxmlformats.org/officeDocument/2006/relationships/hyperlink" Target="https://drive.google.com/file/d/1lDO5YC4Qonn39x_X_Dl54W7MSj85vz3n/view?usp=drivesdk" TargetMode="External"/><Relationship Id="rId882" Type="http://schemas.openxmlformats.org/officeDocument/2006/relationships/hyperlink" Target="https://drive.google.com/file/d/19Kk1E31TC5d8fzlG2wx5M8L7n37gxi3M/view?usp=drivesdk" TargetMode="External"/><Relationship Id="rId881" Type="http://schemas.openxmlformats.org/officeDocument/2006/relationships/hyperlink" Target="https://drive.google.com/file/d/1yHgyRMZIKXWXEQAcAHjzQmhqshMcy-4R/view?usp=drivesdk" TargetMode="External"/><Relationship Id="rId635" Type="http://schemas.openxmlformats.org/officeDocument/2006/relationships/hyperlink" Target="https://drive.google.com/file/d/17-1Fk0pd0lKP7LM5F3F7b4__8P4UA-e-/view?usp=drivesdk" TargetMode="External"/><Relationship Id="rId877" Type="http://schemas.openxmlformats.org/officeDocument/2006/relationships/hyperlink" Target="https://drive.google.com/file/d/1pMK1ohZikINqoQW4pEpZ7gHVNQEPpXCa/view?usp=drivesdk" TargetMode="External"/><Relationship Id="rId634" Type="http://schemas.openxmlformats.org/officeDocument/2006/relationships/hyperlink" Target="https://drive.google.com/file/d/1iOmvrCbhaUFeIOkn0ARo-rks2Z6XLNjy/view?usp=drivesdk" TargetMode="External"/><Relationship Id="rId876" Type="http://schemas.openxmlformats.org/officeDocument/2006/relationships/hyperlink" Target="https://drive.google.com/file/d/1mvUh8_nFXr1NLscQ-1OiCT2stst4Gq9y/view?usp=drivesdk" TargetMode="External"/><Relationship Id="rId633" Type="http://schemas.openxmlformats.org/officeDocument/2006/relationships/hyperlink" Target="https://drive.google.com/file/d/1tS1575yst2tg0iKE1ZnWCckB5FdfK8F7/view?usp=drivesdk" TargetMode="External"/><Relationship Id="rId875" Type="http://schemas.openxmlformats.org/officeDocument/2006/relationships/hyperlink" Target="https://drive.google.com/file/d/1g_Bt4rIZ0MjAmGva5lprJvrr9IgZCb29/view?usp=drivesdk" TargetMode="External"/><Relationship Id="rId632" Type="http://schemas.openxmlformats.org/officeDocument/2006/relationships/hyperlink" Target="https://drive.google.com/file/d/1hWk84Rp1XEyY02vj7aShNHYIMHILsWB2/view?usp=drivesdk" TargetMode="External"/><Relationship Id="rId874" Type="http://schemas.openxmlformats.org/officeDocument/2006/relationships/hyperlink" Target="https://drive.google.com/file/d/1sdmsRdPh4SijVokR-bGktZechwXRaOzU/view?usp=drivesdk" TargetMode="External"/><Relationship Id="rId639" Type="http://schemas.openxmlformats.org/officeDocument/2006/relationships/hyperlink" Target="https://drive.google.com/file/d/1-A363Dx8LvVeN__snRyq_zfHa_qk4ObO/view?usp=drivesdk" TargetMode="External"/><Relationship Id="rId638" Type="http://schemas.openxmlformats.org/officeDocument/2006/relationships/hyperlink" Target="https://drive.google.com/file/d/10IbrQGnq9SezI3K8ry08IdZzx9SpEX2B/view?usp=drivesdk" TargetMode="External"/><Relationship Id="rId637" Type="http://schemas.openxmlformats.org/officeDocument/2006/relationships/hyperlink" Target="https://drive.google.com/file/d/1aGUhROMrtAZpOL3gifnO8oi9wrti_uWI/view?usp=drivesdk" TargetMode="External"/><Relationship Id="rId879" Type="http://schemas.openxmlformats.org/officeDocument/2006/relationships/hyperlink" Target="https://drive.google.com/file/d/1EvkXrOCIjDGS1sPoNwxXvjJwtKDjSjDx/view?usp=drivesdk" TargetMode="External"/><Relationship Id="rId636" Type="http://schemas.openxmlformats.org/officeDocument/2006/relationships/hyperlink" Target="https://drive.google.com/file/d/1-iRhy4O5-CH04t-sh_FlMd7wJDjkWl4W/view?usp=drivesdk" TargetMode="External"/><Relationship Id="rId878" Type="http://schemas.openxmlformats.org/officeDocument/2006/relationships/hyperlink" Target="https://drive.google.com/file/d/1XL_b9yQZPPbBqQAcSjz0Yhd8B9gfuihX/view?usp=drivesdk" TargetMode="External"/><Relationship Id="rId631" Type="http://schemas.openxmlformats.org/officeDocument/2006/relationships/hyperlink" Target="https://drive.google.com/file/d/1OLQr-_9rn8O6YE8kgK_3L_iJ3dWpIudu/view?usp=drivesdk" TargetMode="External"/><Relationship Id="rId873" Type="http://schemas.openxmlformats.org/officeDocument/2006/relationships/hyperlink" Target="https://drive.google.com/file/d/1SYW31DZXbHqucD9o1zs05Pm2MBnWgwhw/view?usp=drivesdk" TargetMode="External"/><Relationship Id="rId630" Type="http://schemas.openxmlformats.org/officeDocument/2006/relationships/hyperlink" Target="https://drive.google.com/file/d/1Wo4CRzw9JAdk_RQzwtnw-h9BRLlaQaGx/view?usp=drivesdk" TargetMode="External"/><Relationship Id="rId872" Type="http://schemas.openxmlformats.org/officeDocument/2006/relationships/hyperlink" Target="https://drive.google.com/file/d/15sHG98iBDrrQYX2nByduAIcS5bL4NVw0/view?usp=drivesdk" TargetMode="External"/><Relationship Id="rId871" Type="http://schemas.openxmlformats.org/officeDocument/2006/relationships/hyperlink" Target="https://drive.google.com/file/d/1dB0WnuUNdvouT_EbidDIi4ZmsaxJ6gV-/view?usp=drivesdk" TargetMode="External"/><Relationship Id="rId870" Type="http://schemas.openxmlformats.org/officeDocument/2006/relationships/hyperlink" Target="https://drive.google.com/file/d/1Pb7QxUqeCUbMOQRBDY89HbEkgO0ahkB1/view?usp=drivesdk" TargetMode="External"/><Relationship Id="rId829" Type="http://schemas.openxmlformats.org/officeDocument/2006/relationships/hyperlink" Target="https://drive.google.com/file/d/1rmQ4vj2vzFHVDlmm_XuSRRZ6pIgwCpsg/view?usp=drivesdk" TargetMode="External"/><Relationship Id="rId828" Type="http://schemas.openxmlformats.org/officeDocument/2006/relationships/hyperlink" Target="https://drive.google.com/file/d/19ljFCO23mKX6tRLWLvmrmPAJw3VLyzll/view?usp=drivesdk" TargetMode="External"/><Relationship Id="rId827" Type="http://schemas.openxmlformats.org/officeDocument/2006/relationships/hyperlink" Target="https://drive.google.com/file/d/1jp7BWx2zhEHXYiRqsdGDeA-6VzfMy61X/view?usp=drivesdk" TargetMode="External"/><Relationship Id="rId822" Type="http://schemas.openxmlformats.org/officeDocument/2006/relationships/hyperlink" Target="https://drive.google.com/file/d/1oREB7TfxtkvaW5JdWeznAZOmkSFXKRzm/view?usp=drivesdk" TargetMode="External"/><Relationship Id="rId821" Type="http://schemas.openxmlformats.org/officeDocument/2006/relationships/hyperlink" Target="https://drive.google.com/file/d/19wQO1p7Tlh4e00k0qVNA4FPEhih174Iy/view?usp=drivesdk" TargetMode="External"/><Relationship Id="rId820" Type="http://schemas.openxmlformats.org/officeDocument/2006/relationships/hyperlink" Target="https://drive.google.com/file/d/1roDYAFP01bwe2bfrmufWmIRvi8dtVYrv/view?usp=drivesdk" TargetMode="External"/><Relationship Id="rId826" Type="http://schemas.openxmlformats.org/officeDocument/2006/relationships/hyperlink" Target="https://drive.google.com/file/d/1_pu5Rsau_7KHtaEN8G29YrnYQEWSpD1A/view?usp=drivesdk" TargetMode="External"/><Relationship Id="rId825" Type="http://schemas.openxmlformats.org/officeDocument/2006/relationships/hyperlink" Target="https://drive.google.com/file/d/1xBoeBpwwHP8gnzf2-HYNdcR38jq5MtNH/view?usp=drivesdk" TargetMode="External"/><Relationship Id="rId824" Type="http://schemas.openxmlformats.org/officeDocument/2006/relationships/hyperlink" Target="https://drive.google.com/file/d/1851qRPeQLl5je0DnbxW27Xj3pqGNK5S0/view?usp=drivesdk" TargetMode="External"/><Relationship Id="rId823" Type="http://schemas.openxmlformats.org/officeDocument/2006/relationships/hyperlink" Target="https://drive.google.com/file/d/1Br6hsa_ZJksbWu6O7fpe61EDE2jbwJUo/view?usp=drivesdk" TargetMode="External"/><Relationship Id="rId819" Type="http://schemas.openxmlformats.org/officeDocument/2006/relationships/hyperlink" Target="https://drive.google.com/file/d/1xXWSfI8tqXEtpg0iuBLez2LuXLG4GZcS/view?usp=drivesdk" TargetMode="External"/><Relationship Id="rId818" Type="http://schemas.openxmlformats.org/officeDocument/2006/relationships/hyperlink" Target="https://drive.google.com/file/d/19coqTumxwzm9wYY4JYtCey4a22a3_6qE/view?usp=drivesdk" TargetMode="External"/><Relationship Id="rId817" Type="http://schemas.openxmlformats.org/officeDocument/2006/relationships/hyperlink" Target="https://drive.google.com/file/d/1iyQ0qXMTJP7u7Qvi2giKYctqvUyXO8x3/view?usp=drivesdk" TargetMode="External"/><Relationship Id="rId816" Type="http://schemas.openxmlformats.org/officeDocument/2006/relationships/hyperlink" Target="https://drive.google.com/file/d/1K4v8h8Pt-IGXl_QuLqkyBRRn9G_hB3iV/view?usp=drivesdk" TargetMode="External"/><Relationship Id="rId811" Type="http://schemas.openxmlformats.org/officeDocument/2006/relationships/hyperlink" Target="https://drive.google.com/file/d/1ka2bQ9AFf_uyPYKISRLwDOj11VgPfDZL/view?usp=drivesdk" TargetMode="External"/><Relationship Id="rId810" Type="http://schemas.openxmlformats.org/officeDocument/2006/relationships/hyperlink" Target="https://drive.google.com/file/d/1ucZAKu3v1ThJ_FtedD5kYoETjgS1VeHQ/view?usp=drivesdk" TargetMode="External"/><Relationship Id="rId815" Type="http://schemas.openxmlformats.org/officeDocument/2006/relationships/hyperlink" Target="https://drive.google.com/file/d/1GPyoERgiLPNb1d8NVUpSUcM0FfQbvcX1/view?usp=drivesdk" TargetMode="External"/><Relationship Id="rId814" Type="http://schemas.openxmlformats.org/officeDocument/2006/relationships/hyperlink" Target="https://drive.google.com/file/d/1AwQC6xrd4qc6kSm3iiIPLnxOY6lGrflE/view?usp=drivesdk" TargetMode="External"/><Relationship Id="rId813" Type="http://schemas.openxmlformats.org/officeDocument/2006/relationships/hyperlink" Target="mailto:wadiekhallil@yahoo.com" TargetMode="External"/><Relationship Id="rId812" Type="http://schemas.openxmlformats.org/officeDocument/2006/relationships/hyperlink" Target="https://drive.google.com/file/d/1ZYGRPBEAHUFE4dAWB8JOFfrG9-FLcDMD/view?usp=drivesdk" TargetMode="External"/><Relationship Id="rId609" Type="http://schemas.openxmlformats.org/officeDocument/2006/relationships/hyperlink" Target="https://drive.google.com/file/d/1mIXFPg2h7WQ6wOz6PdZ1jq98iLqO-6Ht/view?usp=drivesdk" TargetMode="External"/><Relationship Id="rId608" Type="http://schemas.openxmlformats.org/officeDocument/2006/relationships/hyperlink" Target="https://drive.google.com/file/d/18Nfrff9jTeVHvzJlKOaqQz--eifxu8dz/view?usp=drivesdk" TargetMode="External"/><Relationship Id="rId607" Type="http://schemas.openxmlformats.org/officeDocument/2006/relationships/hyperlink" Target="https://drive.google.com/file/d/1wh9FNi5joxNBohil-cNBa-7PYsrtmzlq/view?usp=drivesdk" TargetMode="External"/><Relationship Id="rId849" Type="http://schemas.openxmlformats.org/officeDocument/2006/relationships/hyperlink" Target="https://drive.google.com/file/d/1DzZQ8NwC8GE0Lg9pdkA0DIrETmtMOJu9/view?usp=drivesdk" TargetMode="External"/><Relationship Id="rId602" Type="http://schemas.openxmlformats.org/officeDocument/2006/relationships/hyperlink" Target="https://drive.google.com/file/d/1XVBfkBvornksOOXppdxAQU-gNVgg8b34/view?usp=drivesdk" TargetMode="External"/><Relationship Id="rId844" Type="http://schemas.openxmlformats.org/officeDocument/2006/relationships/hyperlink" Target="https://drive.google.com/file/d/1CH7o2ndpjmZbIhizlmJXexAd2y-q29hr/view?usp=drivesdk" TargetMode="External"/><Relationship Id="rId601" Type="http://schemas.openxmlformats.org/officeDocument/2006/relationships/hyperlink" Target="https://drive.google.com/file/d/1vqnQf-4tffD6HBIxog7VbAWwGGkZFaiq/view?usp=drivesdk" TargetMode="External"/><Relationship Id="rId843" Type="http://schemas.openxmlformats.org/officeDocument/2006/relationships/hyperlink" Target="https://drive.google.com/file/d/1MxMTWIEpcLoMEwWdk5kBMkOlyq77fOYi/view?usp=drivesdk" TargetMode="External"/><Relationship Id="rId600" Type="http://schemas.openxmlformats.org/officeDocument/2006/relationships/hyperlink" Target="https://drive.google.com/file/d/1TykMAot5_F8JPepjDLVfeQrCgQ89RAZ3/view?usp=drivesdk" TargetMode="External"/><Relationship Id="rId842" Type="http://schemas.openxmlformats.org/officeDocument/2006/relationships/hyperlink" Target="https://drive.google.com/file/d/1_p_j_jfusJBLAIUO3Ve7GoiPTXj6MaO0/view?usp=drivesdk" TargetMode="External"/><Relationship Id="rId841" Type="http://schemas.openxmlformats.org/officeDocument/2006/relationships/hyperlink" Target="https://drive.google.com/file/d/1RMNkembiy7gDkazDYF5Mk6F4n07PTayW/view?usp=drivesdk" TargetMode="External"/><Relationship Id="rId606" Type="http://schemas.openxmlformats.org/officeDocument/2006/relationships/hyperlink" Target="https://drive.google.com/file/d/1t_IHKO_1VOoLOjrKPjqaJE5gwUtkm-4g/view?usp=drivesdk" TargetMode="External"/><Relationship Id="rId848" Type="http://schemas.openxmlformats.org/officeDocument/2006/relationships/hyperlink" Target="https://drive.google.com/file/d/1V44xjCdTUA4BiRYYrEIkbEYbngM5rxvS/view?usp=drivesdk" TargetMode="External"/><Relationship Id="rId605" Type="http://schemas.openxmlformats.org/officeDocument/2006/relationships/hyperlink" Target="https://drive.google.com/file/d/1rrZSfMetBE8B0f__5fc7gFqiKz6K8wFN/view?usp=drivesdk" TargetMode="External"/><Relationship Id="rId847" Type="http://schemas.openxmlformats.org/officeDocument/2006/relationships/hyperlink" Target="https://drive.google.com/file/d/1ZUzeSa3YhHW4EhFZCOVJxVDH5og6E0-_/view?usp=drivesdk" TargetMode="External"/><Relationship Id="rId604" Type="http://schemas.openxmlformats.org/officeDocument/2006/relationships/hyperlink" Target="https://drive.google.com/file/d/1rA9BwdeGPXyuhwQzZlx9zJ6avgm1zidA/view?usp=drivesdk" TargetMode="External"/><Relationship Id="rId846" Type="http://schemas.openxmlformats.org/officeDocument/2006/relationships/hyperlink" Target="https://drive.google.com/file/d/1XKb2VwtvzApQFK3e-tf9BL8XyT9Ot6Aj/view?usp=drivesdk" TargetMode="External"/><Relationship Id="rId603" Type="http://schemas.openxmlformats.org/officeDocument/2006/relationships/hyperlink" Target="https://drive.google.com/file/d/1sC4jmOv6_J7_HWr449Cem3mlpUypSZs3/view?usp=drivesdk" TargetMode="External"/><Relationship Id="rId845" Type="http://schemas.openxmlformats.org/officeDocument/2006/relationships/hyperlink" Target="https://drive.google.com/file/d/15M_47ZHJ-KsYE3Kw2xVV93xkvt1kDh7G/view?usp=drivesdk" TargetMode="External"/><Relationship Id="rId840" Type="http://schemas.openxmlformats.org/officeDocument/2006/relationships/hyperlink" Target="https://drive.google.com/file/d/1CqeVhtRoMjFaWRUpGx6p8vzpWjGc1Og5/view?usp=drivesdk" TargetMode="External"/><Relationship Id="rId839" Type="http://schemas.openxmlformats.org/officeDocument/2006/relationships/hyperlink" Target="https://drive.google.com/file/d/1GmWJLbBUJ5KkQwegCPssoJjXIdDXn_01/view?usp=drivesdk" TargetMode="External"/><Relationship Id="rId838" Type="http://schemas.openxmlformats.org/officeDocument/2006/relationships/hyperlink" Target="https://drive.google.com/file/d/1Z_Q6JMCxWFO9SKgV6fvt5PRIv1HYEZAa/view?usp=drivesdk" TargetMode="External"/><Relationship Id="rId833" Type="http://schemas.openxmlformats.org/officeDocument/2006/relationships/hyperlink" Target="https://drive.google.com/file/d/1E4bYRUYxaB9ncYeJZliKU7Q6qaw8VeQN/view?usp=drivesdk" TargetMode="External"/><Relationship Id="rId832" Type="http://schemas.openxmlformats.org/officeDocument/2006/relationships/hyperlink" Target="https://drive.google.com/file/d/1rac1_OP69X1H0wMvxD2eBzsnt8_ushoI/view?usp=drivesdk" TargetMode="External"/><Relationship Id="rId831" Type="http://schemas.openxmlformats.org/officeDocument/2006/relationships/hyperlink" Target="https://drive.google.com/file/d/1WKIoWk-SUDLUHOoCRisUTgpDYV6pYtEh/view?usp=drivesdk" TargetMode="External"/><Relationship Id="rId830" Type="http://schemas.openxmlformats.org/officeDocument/2006/relationships/hyperlink" Target="https://drive.google.com/file/d/1vFg6Fj0CrDfaBGk1D5z1uf5skn5OsDhn/view?usp=drivesdk" TargetMode="External"/><Relationship Id="rId837" Type="http://schemas.openxmlformats.org/officeDocument/2006/relationships/hyperlink" Target="https://drive.google.com/file/d/1lAFOos9_1hrVoPHZpW82YgOlzLazH1nn/view?usp=drivesdk" TargetMode="External"/><Relationship Id="rId836" Type="http://schemas.openxmlformats.org/officeDocument/2006/relationships/hyperlink" Target="https://drive.google.com/file/d/1N9EVBKpEjFE51V0_DLFZGUhn8TLX2yT7/view?usp=drivesdk" TargetMode="External"/><Relationship Id="rId835" Type="http://schemas.openxmlformats.org/officeDocument/2006/relationships/hyperlink" Target="https://drive.google.com/file/d/1SwWco5hoXXxte3eJcoGy0G1fBHj4GR-e/view?usp=drivesdk" TargetMode="External"/><Relationship Id="rId834" Type="http://schemas.openxmlformats.org/officeDocument/2006/relationships/hyperlink" Target="https://drive.google.com/file/d/1CRO3BQt_g-dyyCFP2xfGxxk6GwdBuBPs/view?usp=drivesdk" TargetMode="External"/><Relationship Id="rId228" Type="http://schemas.openxmlformats.org/officeDocument/2006/relationships/hyperlink" Target="https://drive.google.com/file/d/1FXIDKPFyOv5FXAAIZOR7dh4lWPOGCBcG/view?usp=drivesdk" TargetMode="External"/><Relationship Id="rId227" Type="http://schemas.openxmlformats.org/officeDocument/2006/relationships/hyperlink" Target="https://drive.google.com/file/d/1vRjN4iFR4c8W6FaWNJna0cLXLS3bupKv/view?usp=drivesdk" TargetMode="External"/><Relationship Id="rId469" Type="http://schemas.openxmlformats.org/officeDocument/2006/relationships/hyperlink" Target="https://drive.google.com/file/d/1mmsWM6lA6ZocOlm_R1NNedh861IZTgKa/view?usp=drivesdk" TargetMode="External"/><Relationship Id="rId226" Type="http://schemas.openxmlformats.org/officeDocument/2006/relationships/hyperlink" Target="https://drive.google.com/file/d/14EuIttGrOjeB6Um5Vvri5aDZy_WO8vZi/view?usp=drivesdk" TargetMode="External"/><Relationship Id="rId468" Type="http://schemas.openxmlformats.org/officeDocument/2006/relationships/hyperlink" Target="https://drive.google.com/file/d/1S6_450V3po35gZZn7p9JXypVT1lBIra8/view?usp=drivesdk" TargetMode="External"/><Relationship Id="rId225" Type="http://schemas.openxmlformats.org/officeDocument/2006/relationships/hyperlink" Target="https://drive.google.com/file/d/19YSo8gUQMI56J6jhJvgzZJfHwl9XxB06/view?usp=drivesdk" TargetMode="External"/><Relationship Id="rId467" Type="http://schemas.openxmlformats.org/officeDocument/2006/relationships/hyperlink" Target="https://drive.google.com/file/d/1RVLxs6-cV-6w95w_Q3r9yL11N8DHlDHu/view?usp=drivesdk" TargetMode="External"/><Relationship Id="rId229" Type="http://schemas.openxmlformats.org/officeDocument/2006/relationships/hyperlink" Target="https://drive.google.com/file/d/1gj3k7pNY-TPjI96D2b8QGKH3Jo1iUoI6/view?usp=drivesdk" TargetMode="External"/><Relationship Id="rId220" Type="http://schemas.openxmlformats.org/officeDocument/2006/relationships/hyperlink" Target="https://drive.google.com/file/d/1atAQhAsN5nFVBA_tsVrUT4G0DstzX0v3/view?usp=drivesdk" TargetMode="External"/><Relationship Id="rId462" Type="http://schemas.openxmlformats.org/officeDocument/2006/relationships/hyperlink" Target="https://drive.google.com/file/d/1hDebAEdmhbTQhUQR3OwKdMaMI7L8-hzi/view?usp=drivesdk" TargetMode="External"/><Relationship Id="rId461" Type="http://schemas.openxmlformats.org/officeDocument/2006/relationships/hyperlink" Target="https://drive.google.com/file/d/1zRTPbUj7PHXnv66K5nIU7maEVqiZcLeL/view?usp=drivesdk" TargetMode="External"/><Relationship Id="rId460" Type="http://schemas.openxmlformats.org/officeDocument/2006/relationships/hyperlink" Target="https://drive.google.com/file/d/1mF2Gpuo6aiIQw2oFbfyZgWH8R8wbTuad/view?usp=drivesdk" TargetMode="External"/><Relationship Id="rId224" Type="http://schemas.openxmlformats.org/officeDocument/2006/relationships/hyperlink" Target="https://drive.google.com/file/d/1GB6hy0DseYHG5AvaLJ-FY--A4T6RUyYt/view?usp=drivesdk" TargetMode="External"/><Relationship Id="rId466" Type="http://schemas.openxmlformats.org/officeDocument/2006/relationships/hyperlink" Target="https://drive.google.com/file/d/1DzB_Tx9HsglMYF2fw-2axXb43ShStcvP/view?usp=drivesdk" TargetMode="External"/><Relationship Id="rId223" Type="http://schemas.openxmlformats.org/officeDocument/2006/relationships/hyperlink" Target="https://drive.google.com/file/d/1tGSeq4zzcT7Mk0-t7Lx38SIExcyX_T9l/view?usp=drivesdk" TargetMode="External"/><Relationship Id="rId465" Type="http://schemas.openxmlformats.org/officeDocument/2006/relationships/hyperlink" Target="https://drive.google.com/file/d/1DFH9iTlOlZLHga48H6VdvDfpUmz2UubT/view?usp=drivesdk" TargetMode="External"/><Relationship Id="rId222" Type="http://schemas.openxmlformats.org/officeDocument/2006/relationships/hyperlink" Target="https://drive.google.com/file/d/1ZEcktzIBGcs2KlGABfovKrAOHITkQgno/view?usp=drivesdk" TargetMode="External"/><Relationship Id="rId464" Type="http://schemas.openxmlformats.org/officeDocument/2006/relationships/hyperlink" Target="https://drive.google.com/file/d/1TiTiOmQlHojnZ8Qu6gNZPOcY4fDQirmg/view?usp=drivesdk" TargetMode="External"/><Relationship Id="rId221" Type="http://schemas.openxmlformats.org/officeDocument/2006/relationships/hyperlink" Target="https://drive.google.com/file/d/1liEWfMSkkghFu1Vv97DYsvMO5R5qvbrm/view?usp=drivesdk" TargetMode="External"/><Relationship Id="rId463" Type="http://schemas.openxmlformats.org/officeDocument/2006/relationships/hyperlink" Target="https://drive.google.com/file/d/1FX2gkikEQmUqbUDPkKBWsv4OaUZAHtCr/view?usp=drivesdk" TargetMode="External"/><Relationship Id="rId1048" Type="http://schemas.openxmlformats.org/officeDocument/2006/relationships/drawing" Target="../drawings/drawing2.xml"/><Relationship Id="rId217" Type="http://schemas.openxmlformats.org/officeDocument/2006/relationships/hyperlink" Target="https://drive.google.com/file/d/1aFVu_BNtcI96cVZrbJdwE6arD7b8Q6PU/view?usp=drivesdk" TargetMode="External"/><Relationship Id="rId459" Type="http://schemas.openxmlformats.org/officeDocument/2006/relationships/hyperlink" Target="https://drive.google.com/file/d/1uk9HjWrP96VKRyhl3dS_592YIgqyWOPo/view?usp=drivesdk" TargetMode="External"/><Relationship Id="rId216" Type="http://schemas.openxmlformats.org/officeDocument/2006/relationships/hyperlink" Target="https://drive.google.com/file/d/1rfsHq_IixIeNqazcjLu6TEYzhSLxCp8z/view?usp=drivesdk" TargetMode="External"/><Relationship Id="rId458" Type="http://schemas.openxmlformats.org/officeDocument/2006/relationships/hyperlink" Target="https://drive.google.com/file/d/1-CreMTP2vTkIDyQrRFaz8IE3Itw8XiS8/view?usp=drivesdk" TargetMode="External"/><Relationship Id="rId215" Type="http://schemas.openxmlformats.org/officeDocument/2006/relationships/hyperlink" Target="https://drive.google.com/file/d/179yPY2lNBegRkVUn5TtzW37gox--w96h/view?usp=drivesdk" TargetMode="External"/><Relationship Id="rId457" Type="http://schemas.openxmlformats.org/officeDocument/2006/relationships/hyperlink" Target="https://drive.google.com/file/d/1RY5FV2KTnr-43wR3a_tIt_LueQwV6SZO/view?usp=drivesdk" TargetMode="External"/><Relationship Id="rId699" Type="http://schemas.openxmlformats.org/officeDocument/2006/relationships/hyperlink" Target="https://drive.google.com/file/d/1zWimqf6y9lYaTlaZj8_-Ftb4wXArMtQV/view?usp=drivesdk" TargetMode="External"/><Relationship Id="rId214" Type="http://schemas.openxmlformats.org/officeDocument/2006/relationships/hyperlink" Target="https://drive.google.com/file/d/1AUPCgU4bSxxvPRXrrG1kLq4pOfyH2Sx_/view?usp=drivesdk" TargetMode="External"/><Relationship Id="rId456" Type="http://schemas.openxmlformats.org/officeDocument/2006/relationships/hyperlink" Target="https://drive.google.com/file/d/102vdol676PMWcS2ZCOsh6L_woLP_iX-F/view?usp=drivesdk" TargetMode="External"/><Relationship Id="rId698" Type="http://schemas.openxmlformats.org/officeDocument/2006/relationships/hyperlink" Target="https://drive.google.com/file/d/1sHLb7ZKFSRkZ2hD5L2k_tCZKgkNLuTus/view?usp=drivesdk" TargetMode="External"/><Relationship Id="rId219" Type="http://schemas.openxmlformats.org/officeDocument/2006/relationships/hyperlink" Target="https://drive.google.com/file/d/1e7u_EwE6TPmrp5rILZG5wvtZdvZbGQGb/view?usp=drivesdk" TargetMode="External"/><Relationship Id="rId218" Type="http://schemas.openxmlformats.org/officeDocument/2006/relationships/hyperlink" Target="https://drive.google.com/file/d/1ek8z-rmcqQnXIzxXwH51BKflIGurqyQp/view?usp=drivesdk" TargetMode="External"/><Relationship Id="rId451" Type="http://schemas.openxmlformats.org/officeDocument/2006/relationships/hyperlink" Target="https://drive.google.com/file/d/15_6vtQ-GONGHEQiG-ypR6Dbm0VXeWSY-/view?usp=drivesdk" TargetMode="External"/><Relationship Id="rId693" Type="http://schemas.openxmlformats.org/officeDocument/2006/relationships/hyperlink" Target="https://drive.google.com/file/d/1HH9qKb6AYkMVHP8Ur6yVp4ghLqBSIAd9/view?usp=drivesdk" TargetMode="External"/><Relationship Id="rId1040" Type="http://schemas.openxmlformats.org/officeDocument/2006/relationships/hyperlink" Target="https://drive.google.com/file/d/1wAvnICZ6H6TcOcZA9iRSqWcCdJlxpWor/view?usp=drivesdk" TargetMode="External"/><Relationship Id="rId450" Type="http://schemas.openxmlformats.org/officeDocument/2006/relationships/hyperlink" Target="https://drive.google.com/file/d/1MhrdxzHy1LZ2IRzGtHzn0ngLHxmRJ5Ll/view?usp=drivesdk" TargetMode="External"/><Relationship Id="rId692" Type="http://schemas.openxmlformats.org/officeDocument/2006/relationships/hyperlink" Target="https://drive.google.com/file/d/1Av0Y65TAylrI9oKrHrJ8r2YiqmbQ3Xz-/view?usp=drivesdk" TargetMode="External"/><Relationship Id="rId1041" Type="http://schemas.openxmlformats.org/officeDocument/2006/relationships/hyperlink" Target="https://drive.google.com/file/d/1Q-6AEIYPPRLbd4B23vyD7a93elITOdgT/view?usp=drivesdk" TargetMode="External"/><Relationship Id="rId691" Type="http://schemas.openxmlformats.org/officeDocument/2006/relationships/hyperlink" Target="https://drive.google.com/file/d/1B4h5Hsq5FEmRFZKjaDd2XZVV8_vAfeY4/view?usp=drivesdk" TargetMode="External"/><Relationship Id="rId1042" Type="http://schemas.openxmlformats.org/officeDocument/2006/relationships/hyperlink" Target="https://drive.google.com/file/d/1FgZUvlzEaxIjlj91OvgCX2951WF_biD8/view?usp=drivesdk" TargetMode="External"/><Relationship Id="rId690" Type="http://schemas.openxmlformats.org/officeDocument/2006/relationships/hyperlink" Target="https://drive.google.com/file/d/1FndiDcUtH9dvaBkZ39EOxElr70Thp7h5/view?usp=drivesdk" TargetMode="External"/><Relationship Id="rId1043" Type="http://schemas.openxmlformats.org/officeDocument/2006/relationships/hyperlink" Target="https://drive.google.com/file/d/1N9FC0S2L2zhLxaWVPVTSRWW-JhkQvsi-/view?usp=drivesdk" TargetMode="External"/><Relationship Id="rId213" Type="http://schemas.openxmlformats.org/officeDocument/2006/relationships/hyperlink" Target="https://drive.google.com/file/d/1CERCArwdIBOcmhzBAr3Hjh1cmK4IQbpt/view?usp=drivesdk" TargetMode="External"/><Relationship Id="rId455" Type="http://schemas.openxmlformats.org/officeDocument/2006/relationships/hyperlink" Target="https://drive.google.com/file/d/1a9ZeOv7esKZujadx55IRP_pZLkik7A1_/view?usp=drivesdk" TargetMode="External"/><Relationship Id="rId697" Type="http://schemas.openxmlformats.org/officeDocument/2006/relationships/hyperlink" Target="https://drive.google.com/file/d/1CXEX-gKJQyZVcskfmLQXxIKC9UFkwVzB/view?usp=drivesdk" TargetMode="External"/><Relationship Id="rId1044" Type="http://schemas.openxmlformats.org/officeDocument/2006/relationships/hyperlink" Target="https://drive.google.com/file/d/1g3zsiFhBe1KzeDcnzSxRg1egbTmtadet/view?usp=drivesdk" TargetMode="External"/><Relationship Id="rId212" Type="http://schemas.openxmlformats.org/officeDocument/2006/relationships/hyperlink" Target="https://drive.google.com/file/d/1cgOLj12KFTsP2zpTkiiGZMg54f1y0jfJ/view?usp=drivesdk" TargetMode="External"/><Relationship Id="rId454" Type="http://schemas.openxmlformats.org/officeDocument/2006/relationships/hyperlink" Target="https://drive.google.com/file/d/1raaDUEhCD1T3pLc1svk-RzBFGzvtcEHi/view?usp=drivesdk" TargetMode="External"/><Relationship Id="rId696" Type="http://schemas.openxmlformats.org/officeDocument/2006/relationships/hyperlink" Target="https://drive.google.com/file/d/1GBYJJFAkalwhXLYUFa9Bid1Mu4dPl2rT/view?usp=drivesdk" TargetMode="External"/><Relationship Id="rId1045" Type="http://schemas.openxmlformats.org/officeDocument/2006/relationships/hyperlink" Target="https://drive.google.com/file/d/189V06XsjvIo95dcayQJt6NfwIBitllCj/view?usp=drivesdk" TargetMode="External"/><Relationship Id="rId211" Type="http://schemas.openxmlformats.org/officeDocument/2006/relationships/hyperlink" Target="https://drive.google.com/file/d/1FKLcuAKGj6ZJJWTXJUw1xEncaUnEP03f/view?usp=drivesdk" TargetMode="External"/><Relationship Id="rId453" Type="http://schemas.openxmlformats.org/officeDocument/2006/relationships/hyperlink" Target="https://drive.google.com/file/d/18npMZ6zX-K7NSlJasdF7_vlr2WBsdRIK/view?usp=drivesdk" TargetMode="External"/><Relationship Id="rId695" Type="http://schemas.openxmlformats.org/officeDocument/2006/relationships/hyperlink" Target="https://drive.google.com/file/d/1_ihtP0texU8i7R9iysIBa0RJd2TlS4wP/view?usp=drivesdk" TargetMode="External"/><Relationship Id="rId1046" Type="http://schemas.openxmlformats.org/officeDocument/2006/relationships/hyperlink" Target="https://drive.google.com/file/d/1UD2fKDLCXC36Y3jovgCcZUrm52c6aMBD/view?usp=drivesdk" TargetMode="External"/><Relationship Id="rId210" Type="http://schemas.openxmlformats.org/officeDocument/2006/relationships/hyperlink" Target="https://drive.google.com/file/d/1p8twTEjRI_N9BD6GqGjiEC-k4-5v_q-G/view?usp=drivesdk" TargetMode="External"/><Relationship Id="rId452" Type="http://schemas.openxmlformats.org/officeDocument/2006/relationships/hyperlink" Target="https://drive.google.com/file/d/1qrZHL_Gs3WKeed619Dl1c0kXxmI9c5Er/view?usp=drivesdk" TargetMode="External"/><Relationship Id="rId694" Type="http://schemas.openxmlformats.org/officeDocument/2006/relationships/hyperlink" Target="https://drive.google.com/file/d/1KZcHQkZ1MqxFimL9r2LiyLrevwR5MEov/view?usp=drivesdk" TargetMode="External"/><Relationship Id="rId1047" Type="http://schemas.openxmlformats.org/officeDocument/2006/relationships/hyperlink" Target="https://drive.google.com/file/d/1FTJpnjvNmidvBCtbNJBCjAHFSp0JYikS/view?usp=drivesdk" TargetMode="External"/><Relationship Id="rId491" Type="http://schemas.openxmlformats.org/officeDocument/2006/relationships/hyperlink" Target="https://drive.google.com/file/d/1h9F63QgdGc616J5jf-LID4htMVEFnUWx/view?usp=drivesdk" TargetMode="External"/><Relationship Id="rId490" Type="http://schemas.openxmlformats.org/officeDocument/2006/relationships/hyperlink" Target="https://drive.google.com/file/d/1ggwJf7kLNfgUC35c45GQzCxWw2CE2uDc/view?usp=drivesdk" TargetMode="External"/><Relationship Id="rId249" Type="http://schemas.openxmlformats.org/officeDocument/2006/relationships/hyperlink" Target="https://drive.google.com/file/d/1mo0GIAfTivZJFVIFUnXwRQ2xhEiKarOQ/view?usp=drivesdk" TargetMode="External"/><Relationship Id="rId248" Type="http://schemas.openxmlformats.org/officeDocument/2006/relationships/hyperlink" Target="https://drive.google.com/file/d/1ew9ElU4pn5-beWfuYMXr2T4_6WVvz975/view?usp=drivesdk" TargetMode="External"/><Relationship Id="rId247" Type="http://schemas.openxmlformats.org/officeDocument/2006/relationships/hyperlink" Target="https://drive.google.com/file/d/1qTWNmdSRvJZsTJrDZqHhqqBKKbcZgG-s/view?usp=drivesdk" TargetMode="External"/><Relationship Id="rId489" Type="http://schemas.openxmlformats.org/officeDocument/2006/relationships/hyperlink" Target="https://drive.google.com/file/d/1AVs3mYfKmasaUSHC1Enrsy1RPIbf5UVy/view?usp=drivesdk" TargetMode="External"/><Relationship Id="rId242" Type="http://schemas.openxmlformats.org/officeDocument/2006/relationships/hyperlink" Target="https://drive.google.com/file/d/1ycLi2PmCwpV0Ko7__E054CdgOvEsxUUx/view?usp=drivesdk" TargetMode="External"/><Relationship Id="rId484" Type="http://schemas.openxmlformats.org/officeDocument/2006/relationships/hyperlink" Target="https://drive.google.com/file/d/1jGUkiwF73ed2NjxExDnRw4cyrsJQutAz/view?usp=drivesdk" TargetMode="External"/><Relationship Id="rId241" Type="http://schemas.openxmlformats.org/officeDocument/2006/relationships/hyperlink" Target="https://drive.google.com/file/d/1Bquz6AzlXpkZmBRMUjCEPJfGq_lDqSCn/view?usp=drivesdk" TargetMode="External"/><Relationship Id="rId483" Type="http://schemas.openxmlformats.org/officeDocument/2006/relationships/hyperlink" Target="https://drive.google.com/file/d/1px47qeiPnngZ0kQ-9HxjWkvNfElvSEe1/view?usp=drivesdk" TargetMode="External"/><Relationship Id="rId240" Type="http://schemas.openxmlformats.org/officeDocument/2006/relationships/hyperlink" Target="https://drive.google.com/file/d/1z2ChvBKtKdB62wGeb62ZX03hFx0bqYFl/view?usp=drivesdk" TargetMode="External"/><Relationship Id="rId482" Type="http://schemas.openxmlformats.org/officeDocument/2006/relationships/hyperlink" Target="https://drive.google.com/file/d/1Q8aV9_Fndrkfqf7VEY5PVS98WdNuuykp/view?usp=drivesdk" TargetMode="External"/><Relationship Id="rId481" Type="http://schemas.openxmlformats.org/officeDocument/2006/relationships/hyperlink" Target="https://drive.google.com/file/d/1fOmgwmxStaIlLfXCeb1Gb3v-w99xSgt2/view?usp=drivesdk" TargetMode="External"/><Relationship Id="rId246" Type="http://schemas.openxmlformats.org/officeDocument/2006/relationships/hyperlink" Target="https://drive.google.com/file/d/1o3MEMja0oReIxvLE5FqpebWmSR6JfHhZ/view?usp=drivesdk" TargetMode="External"/><Relationship Id="rId488" Type="http://schemas.openxmlformats.org/officeDocument/2006/relationships/hyperlink" Target="https://drive.google.com/file/d/1uaOMLW3XTP98KQe5PLqou4HTxCYZbjPW/view?usp=drivesdk" TargetMode="External"/><Relationship Id="rId245" Type="http://schemas.openxmlformats.org/officeDocument/2006/relationships/hyperlink" Target="https://drive.google.com/file/d/1L08rBwfZnouCTWVqoNcU4vqjY_XHZk8p/view?usp=drivesdk" TargetMode="External"/><Relationship Id="rId487" Type="http://schemas.openxmlformats.org/officeDocument/2006/relationships/hyperlink" Target="https://drive.google.com/file/d/1JGDq1eZCJ66DDu5JATrMsQK2SKJ_L5Bm/view?usp=drivesdk" TargetMode="External"/><Relationship Id="rId244" Type="http://schemas.openxmlformats.org/officeDocument/2006/relationships/hyperlink" Target="https://drive.google.com/file/d/15XETQvtDDGqwuquZBfosumU-RKYJuN2t/view?usp=drivesdk" TargetMode="External"/><Relationship Id="rId486" Type="http://schemas.openxmlformats.org/officeDocument/2006/relationships/hyperlink" Target="https://drive.google.com/file/d/14EwxtjEvGz6T9ygOsJbUBrfsjcqdXmpd/view?usp=drivesdk" TargetMode="External"/><Relationship Id="rId243" Type="http://schemas.openxmlformats.org/officeDocument/2006/relationships/hyperlink" Target="https://drive.google.com/file/d/1WIscTR1O7h5mqizx2JDHD2Hs0qya57jv/view?usp=drivesdk" TargetMode="External"/><Relationship Id="rId485" Type="http://schemas.openxmlformats.org/officeDocument/2006/relationships/hyperlink" Target="https://drive.google.com/file/d/1r9zxdFGIH-acp-0omWZ9ebkfkJ72fIjM/view?usp=drivesdk" TargetMode="External"/><Relationship Id="rId480" Type="http://schemas.openxmlformats.org/officeDocument/2006/relationships/hyperlink" Target="https://drive.google.com/file/d/1chcFrl8yrRqOc-LVLUzOgqvEcawhVyX8/view?usp=drivesdk" TargetMode="External"/><Relationship Id="rId239" Type="http://schemas.openxmlformats.org/officeDocument/2006/relationships/hyperlink" Target="https://drive.google.com/file/d/1Bi1njzm-aBTduWv4gaEOZ3GvQJ5OFI8R/view?usp=drivesdk" TargetMode="External"/><Relationship Id="rId238" Type="http://schemas.openxmlformats.org/officeDocument/2006/relationships/hyperlink" Target="https://drive.google.com/file/d/1_qh-kOVjxUd6kJZlfbl6ye3vFKypuegE/view?usp=drivesdk" TargetMode="External"/><Relationship Id="rId237" Type="http://schemas.openxmlformats.org/officeDocument/2006/relationships/hyperlink" Target="https://drive.google.com/file/d/1oHGcYEd_1skBFtTSLq1HMeQPdO6IrRbB/view?usp=drivesdk" TargetMode="External"/><Relationship Id="rId479" Type="http://schemas.openxmlformats.org/officeDocument/2006/relationships/hyperlink" Target="https://drive.google.com/file/d/1W3n5bhafwnQSnJ0EdZt4_mi21INI-9t9/view?usp=drivesdk" TargetMode="External"/><Relationship Id="rId236" Type="http://schemas.openxmlformats.org/officeDocument/2006/relationships/hyperlink" Target="https://drive.google.com/file/d/1rLnKgWJG7jC2pi7YO1TiUqsW_gl-xqy0/view?usp=drivesdk" TargetMode="External"/><Relationship Id="rId478" Type="http://schemas.openxmlformats.org/officeDocument/2006/relationships/hyperlink" Target="https://drive.google.com/file/d/1xVnK9Xo5wFZMMoG1GSCqNKBlzfKo_HHe/view?usp=drivesdk" TargetMode="External"/><Relationship Id="rId231" Type="http://schemas.openxmlformats.org/officeDocument/2006/relationships/hyperlink" Target="https://drive.google.com/file/d/147VKHvD3kOym4oM0Uco9BRPyQ6ZvqxZE/view?usp=drivesdk" TargetMode="External"/><Relationship Id="rId473" Type="http://schemas.openxmlformats.org/officeDocument/2006/relationships/hyperlink" Target="https://drive.google.com/file/d/1M37qLYfB4FbGks32RlJYiX5TsX8Tz_BR/view?usp=drivesdk" TargetMode="External"/><Relationship Id="rId230" Type="http://schemas.openxmlformats.org/officeDocument/2006/relationships/hyperlink" Target="https://drive.google.com/file/d/1JJjyMy59_hgQqhdyzhiZAsHHeXP3WPqL/view?usp=drivesdk" TargetMode="External"/><Relationship Id="rId472" Type="http://schemas.openxmlformats.org/officeDocument/2006/relationships/hyperlink" Target="https://drive.google.com/file/d/15ZEUJ5WDpvUGE6Q2AtiGzeG6ni9QXkm-/view?usp=drivesdk" TargetMode="External"/><Relationship Id="rId471" Type="http://schemas.openxmlformats.org/officeDocument/2006/relationships/hyperlink" Target="https://drive.google.com/file/d/1YRUfW-I6dxrVY2qCr2HaBl7AAVzblnjz/view?usp=drivesdk" TargetMode="External"/><Relationship Id="rId470" Type="http://schemas.openxmlformats.org/officeDocument/2006/relationships/hyperlink" Target="https://drive.google.com/file/d/12vriFFUkCQ5mxaevvr5RKE96UB_pEV8c/view?usp=drivesdk" TargetMode="External"/><Relationship Id="rId235" Type="http://schemas.openxmlformats.org/officeDocument/2006/relationships/hyperlink" Target="https://drive.google.com/file/d/1GbFYhqUhxI4YtTmIwZeYrcCIbJ6YBFOf/view?usp=drivesdk" TargetMode="External"/><Relationship Id="rId477" Type="http://schemas.openxmlformats.org/officeDocument/2006/relationships/hyperlink" Target="https://drive.google.com/file/d/1hNcL5GeuBxAC-D8CLcAwkvnyrVIkd8f2/view?usp=drivesdk" TargetMode="External"/><Relationship Id="rId234" Type="http://schemas.openxmlformats.org/officeDocument/2006/relationships/hyperlink" Target="https://drive.google.com/file/d/1UdX36htTlwco18nu7ay0oOfwc1oMUx3g/view?usp=drivesdk" TargetMode="External"/><Relationship Id="rId476" Type="http://schemas.openxmlformats.org/officeDocument/2006/relationships/hyperlink" Target="https://drive.google.com/file/d/1uflQahALfdhMcRQ0J-LnplRqfY08hlOX/view?usp=drivesdk" TargetMode="External"/><Relationship Id="rId233" Type="http://schemas.openxmlformats.org/officeDocument/2006/relationships/hyperlink" Target="https://drive.google.com/file/d/1L5tpLGCclw57odh0D3E-RpPPPjGNI4bq/view?usp=drivesdk" TargetMode="External"/><Relationship Id="rId475" Type="http://schemas.openxmlformats.org/officeDocument/2006/relationships/hyperlink" Target="https://drive.google.com/file/d/1EznNP2Wgdfj0_q7-2afyJznmpeQcGf36/view?usp=drivesdk" TargetMode="External"/><Relationship Id="rId232" Type="http://schemas.openxmlformats.org/officeDocument/2006/relationships/hyperlink" Target="https://drive.google.com/file/d/1jhZcCaOyrv6SkkMCRwP5b0nYNaWMvjDZ/view?usp=drivesdk" TargetMode="External"/><Relationship Id="rId474" Type="http://schemas.openxmlformats.org/officeDocument/2006/relationships/hyperlink" Target="https://drive.google.com/file/d/1uw8kOvQQZwQyf2kaMVxLyvHoUSFrm0jp/view?usp=drivesdk" TargetMode="External"/><Relationship Id="rId1015" Type="http://schemas.openxmlformats.org/officeDocument/2006/relationships/hyperlink" Target="https://drive.google.com/file/d/1u5HlPpsxhnaRoEiwSuPy8SePB7H4H2S3/view?usp=drivesdk" TargetMode="External"/><Relationship Id="rId1016" Type="http://schemas.openxmlformats.org/officeDocument/2006/relationships/hyperlink" Target="https://drive.google.com/file/d/1Y9ZdLkzdzN1kqEyqLzqSRBOSz3_VFWix/view?usp=drivesdk" TargetMode="External"/><Relationship Id="rId1017" Type="http://schemas.openxmlformats.org/officeDocument/2006/relationships/hyperlink" Target="https://drive.google.com/file/d/1awYQxU9ibr2XfUkmgUAGis5V46N_Tbrc/view?usp=drivesdk" TargetMode="External"/><Relationship Id="rId1018" Type="http://schemas.openxmlformats.org/officeDocument/2006/relationships/hyperlink" Target="https://drive.google.com/file/d/1kRwo4bReLm3bWFZ_F5OPoAFpSz9PugVa/view?usp=drivesdk" TargetMode="External"/><Relationship Id="rId1019" Type="http://schemas.openxmlformats.org/officeDocument/2006/relationships/hyperlink" Target="https://drive.google.com/file/d/1hv72WY7iXkL7h4CqTCYbv8laFGBD3d7o/view?usp=drivesdk" TargetMode="External"/><Relationship Id="rId426" Type="http://schemas.openxmlformats.org/officeDocument/2006/relationships/hyperlink" Target="https://drive.google.com/file/d/1QIe1vMa7jK1_qye5hgEU6bBskAjAaUpB/view?usp=drivesdk" TargetMode="External"/><Relationship Id="rId668" Type="http://schemas.openxmlformats.org/officeDocument/2006/relationships/hyperlink" Target="https://drive.google.com/file/d/1GQPnDNbnslz2uB02awFiu3n9-qKlFTCL/view?usp=drivesdk" TargetMode="External"/><Relationship Id="rId425" Type="http://schemas.openxmlformats.org/officeDocument/2006/relationships/hyperlink" Target="https://drive.google.com/file/d/1sidzC2qJWbRq9G9Iov1wbbPTnDgEEl2Z/view?usp=drivesdk" TargetMode="External"/><Relationship Id="rId667" Type="http://schemas.openxmlformats.org/officeDocument/2006/relationships/hyperlink" Target="https://drive.google.com/file/d/1z7tZIUMC9SZz-fKkr8LLW_2M-tLtpENI/view?usp=drivesdk" TargetMode="External"/><Relationship Id="rId424" Type="http://schemas.openxmlformats.org/officeDocument/2006/relationships/hyperlink" Target="https://drive.google.com/file/d/156gcwUKhO1IergrgGi8p_3jEgtHFi9oV/view?usp=drivesdk" TargetMode="External"/><Relationship Id="rId666" Type="http://schemas.openxmlformats.org/officeDocument/2006/relationships/hyperlink" Target="https://drive.google.com/file/d/1gf4Rh_OqMRm7Ehd33dqAWuyCwq16cMJ_/view?usp=drivesdk" TargetMode="External"/><Relationship Id="rId423" Type="http://schemas.openxmlformats.org/officeDocument/2006/relationships/hyperlink" Target="https://drive.google.com/file/d/1cAv-J-9mLC4SLOyUhN6kBVudHgikPuYD/view?usp=drivesdk" TargetMode="External"/><Relationship Id="rId665" Type="http://schemas.openxmlformats.org/officeDocument/2006/relationships/hyperlink" Target="https://drive.google.com/file/d/1olyVOApfhjClUfdhNWl6LX5N68qSJk4_/view?usp=drivesdk" TargetMode="External"/><Relationship Id="rId429" Type="http://schemas.openxmlformats.org/officeDocument/2006/relationships/hyperlink" Target="https://drive.google.com/file/d/1VpUcXxk3NFgraEKTfPYj1bDTZ9i5JR_Z/view?usp=drivesdk" TargetMode="External"/><Relationship Id="rId428" Type="http://schemas.openxmlformats.org/officeDocument/2006/relationships/hyperlink" Target="https://drive.google.com/file/d/1qhXXFWrCFzw57Ii8MczKVSXFapgrG4AC/view?usp=drivesdk" TargetMode="External"/><Relationship Id="rId427" Type="http://schemas.openxmlformats.org/officeDocument/2006/relationships/hyperlink" Target="https://drive.google.com/file/d/1H-ePP7mz1ShW500ZWnzZ4d2pG94wfqUD/view?usp=drivesdk" TargetMode="External"/><Relationship Id="rId669" Type="http://schemas.openxmlformats.org/officeDocument/2006/relationships/hyperlink" Target="https://drive.google.com/file/d/1PzurZuEEfRtw1ICt9da1Sem40c3Hwnh-/view?usp=drivesdk" TargetMode="External"/><Relationship Id="rId660" Type="http://schemas.openxmlformats.org/officeDocument/2006/relationships/hyperlink" Target="https://drive.google.com/file/d/19ojJh0U8gTLtqKsFvt6n6ZmpNqVNJcwg/view?usp=drivesdk" TargetMode="External"/><Relationship Id="rId1010" Type="http://schemas.openxmlformats.org/officeDocument/2006/relationships/hyperlink" Target="https://drive.google.com/file/d/1C14Ztn1wU9btMnn1fAw8m2kyP-mhS-lq/view?usp=drivesdk" TargetMode="External"/><Relationship Id="rId422" Type="http://schemas.openxmlformats.org/officeDocument/2006/relationships/hyperlink" Target="https://drive.google.com/file/d/1QNF_4QekjutIviY24W3d6M0wptIZDO5X/view?usp=drivesdk" TargetMode="External"/><Relationship Id="rId664" Type="http://schemas.openxmlformats.org/officeDocument/2006/relationships/hyperlink" Target="https://drive.google.com/file/d/1RTyXEd5P19fPQk-R2qLI6pU9L5u7yvlE/view?usp=drivesdk" TargetMode="External"/><Relationship Id="rId1011" Type="http://schemas.openxmlformats.org/officeDocument/2006/relationships/hyperlink" Target="https://drive.google.com/file/d/1kAhf3z9kt4rvIbGJJiImeLM4d8C8J6rq/view?usp=drivesdk" TargetMode="External"/><Relationship Id="rId421" Type="http://schemas.openxmlformats.org/officeDocument/2006/relationships/hyperlink" Target="https://drive.google.com/file/d/1xVArHWSBcl_YdqfSMnsbugabWrK73yDW/view?usp=drivesdk" TargetMode="External"/><Relationship Id="rId663" Type="http://schemas.openxmlformats.org/officeDocument/2006/relationships/hyperlink" Target="https://drive.google.com/file/d/1oPDmxkCJtKgaf2NdTILbKo2ukiC-TLB_/view?usp=drivesdk" TargetMode="External"/><Relationship Id="rId1012" Type="http://schemas.openxmlformats.org/officeDocument/2006/relationships/hyperlink" Target="https://drive.google.com/file/d/1D6aAltIx2fg2IyEic50xrs9rcgZbnss1/view?usp=drivesdk" TargetMode="External"/><Relationship Id="rId420" Type="http://schemas.openxmlformats.org/officeDocument/2006/relationships/hyperlink" Target="https://drive.google.com/file/d/1nkPrBVpGO75IytHxeAP27h7ttt8AlDSk/view?usp=drivesdk" TargetMode="External"/><Relationship Id="rId662" Type="http://schemas.openxmlformats.org/officeDocument/2006/relationships/hyperlink" Target="https://drive.google.com/file/d/17X0Q6iYiwtRZAhBQPeTQVv56mErq6ddI/view?usp=drivesdk" TargetMode="External"/><Relationship Id="rId1013" Type="http://schemas.openxmlformats.org/officeDocument/2006/relationships/hyperlink" Target="https://drive.google.com/file/d/1MyjsW4nSqM8f74lEbxBKanKqdLioD_lk/view?usp=drivesdk" TargetMode="External"/><Relationship Id="rId661" Type="http://schemas.openxmlformats.org/officeDocument/2006/relationships/hyperlink" Target="https://drive.google.com/file/d/1zwZbrN2pd1PSSnLifUzpTgX6j9woFerz/view?usp=drivesdk" TargetMode="External"/><Relationship Id="rId1014" Type="http://schemas.openxmlformats.org/officeDocument/2006/relationships/hyperlink" Target="https://drive.google.com/file/d/166OL12CUh-GEd507UtowUwWb764vayZP/view?usp=drivesdk" TargetMode="External"/><Relationship Id="rId1004" Type="http://schemas.openxmlformats.org/officeDocument/2006/relationships/hyperlink" Target="https://drive.google.com/file/d/1BuRoL8zDpyoBEpWFMgNs554UsWVb2BS2/view?usp=drivesdk" TargetMode="External"/><Relationship Id="rId1005" Type="http://schemas.openxmlformats.org/officeDocument/2006/relationships/hyperlink" Target="https://drive.google.com/file/d/1X6oUejO9LNm9F5eTwrcy9uxNPjXas2Sv/view?usp=drivesdk" TargetMode="External"/><Relationship Id="rId1006" Type="http://schemas.openxmlformats.org/officeDocument/2006/relationships/hyperlink" Target="https://drive.google.com/file/d/1qw-7ShhjoXYP34WfZHI42_0Z_mtAYeEH/view?usp=drivesdk" TargetMode="External"/><Relationship Id="rId1007" Type="http://schemas.openxmlformats.org/officeDocument/2006/relationships/hyperlink" Target="https://drive.google.com/file/d/188k_lB9WNnqCmv3iMuwhotwPnLJUQ5Mr/view?usp=drivesdk" TargetMode="External"/><Relationship Id="rId1008" Type="http://schemas.openxmlformats.org/officeDocument/2006/relationships/hyperlink" Target="https://drive.google.com/file/d/1rQRUdiAlf5YrUNpOpodLfAYj7J-1WslR/view?usp=drivesdk" TargetMode="External"/><Relationship Id="rId1009" Type="http://schemas.openxmlformats.org/officeDocument/2006/relationships/hyperlink" Target="https://drive.google.com/file/d/1DKZqiI0oJ-qBZ4Txj2UqFlRzwvudzQU0/view?usp=drivesdk" TargetMode="External"/><Relationship Id="rId415" Type="http://schemas.openxmlformats.org/officeDocument/2006/relationships/hyperlink" Target="https://drive.google.com/file/d/1PRk6Ki4-HPLWfKMau9kToW3w-0sX6SuA/view?usp=drivesdk" TargetMode="External"/><Relationship Id="rId657" Type="http://schemas.openxmlformats.org/officeDocument/2006/relationships/hyperlink" Target="https://drive.google.com/file/d/1fPj0gQkRe-ekqDk4GJR-0qskN5xUYsyZ/view?usp=drivesdk" TargetMode="External"/><Relationship Id="rId899" Type="http://schemas.openxmlformats.org/officeDocument/2006/relationships/hyperlink" Target="https://drive.google.com/file/d/1xExOKKyha93nbOAN3_Wd_qAD9hX-FCFR/view?usp=drivesdk" TargetMode="External"/><Relationship Id="rId414" Type="http://schemas.openxmlformats.org/officeDocument/2006/relationships/hyperlink" Target="https://drive.google.com/file/d/1r5kvor_BNd1lLupAo0tPAXjKAOFsARq1/view?usp=drivesdk" TargetMode="External"/><Relationship Id="rId656" Type="http://schemas.openxmlformats.org/officeDocument/2006/relationships/hyperlink" Target="https://drive.google.com/file/d/1Vl1Wo5_WdnfOBRjzUs8Pnu1M0uhiv_wT/view?usp=drivesdk" TargetMode="External"/><Relationship Id="rId898" Type="http://schemas.openxmlformats.org/officeDocument/2006/relationships/hyperlink" Target="https://drive.google.com/file/d/1cbip67K5gigXOsRJwDewTh0OyDKe4YzD/view?usp=drivesdk" TargetMode="External"/><Relationship Id="rId413" Type="http://schemas.openxmlformats.org/officeDocument/2006/relationships/hyperlink" Target="https://drive.google.com/file/d/1ETNSDjUu34kOQ7PoEdJbGr_iBszyCxBj/view?usp=drivesdk" TargetMode="External"/><Relationship Id="rId655" Type="http://schemas.openxmlformats.org/officeDocument/2006/relationships/hyperlink" Target="https://drive.google.com/file/d/1i0ktXGKrVqmF74V6bZYfs48Nf2XWyY9r/view?usp=drivesdk" TargetMode="External"/><Relationship Id="rId897" Type="http://schemas.openxmlformats.org/officeDocument/2006/relationships/hyperlink" Target="https://drive.google.com/file/d/1ak58kXfblWMoIWtjRw69qdEUItAnQaW3/view?usp=drivesdk" TargetMode="External"/><Relationship Id="rId412" Type="http://schemas.openxmlformats.org/officeDocument/2006/relationships/hyperlink" Target="https://drive.google.com/file/d/1P2PvP3-EoZt7U3wEWf8If1sXeXctER_c/view?usp=drivesdk" TargetMode="External"/><Relationship Id="rId654" Type="http://schemas.openxmlformats.org/officeDocument/2006/relationships/hyperlink" Target="https://drive.google.com/file/d/1K4xpDnSjgQ2f_oDa_4sXLLMVjk5Cbn9x/view?usp=drivesdk" TargetMode="External"/><Relationship Id="rId896" Type="http://schemas.openxmlformats.org/officeDocument/2006/relationships/hyperlink" Target="https://drive.google.com/file/d/1hlRVu0654hynjSPAVO_JYefm6dYx_YtB/view?usp=drivesdk" TargetMode="External"/><Relationship Id="rId419" Type="http://schemas.openxmlformats.org/officeDocument/2006/relationships/hyperlink" Target="https://drive.google.com/file/d/1bJAGOunvM4oIXJP8qJIrVTAD-KbBDE9t/view?usp=drivesdk" TargetMode="External"/><Relationship Id="rId418" Type="http://schemas.openxmlformats.org/officeDocument/2006/relationships/hyperlink" Target="https://drive.google.com/file/d/1zbTgP1Q5IsiNR8TUNY5nJFmbpVFT17og/view?usp=drivesdk" TargetMode="External"/><Relationship Id="rId417" Type="http://schemas.openxmlformats.org/officeDocument/2006/relationships/hyperlink" Target="https://drive.google.com/file/d/15Eli1Bdz0lXSYRkwysFGwZsIBaSSqGCd/view?usp=drivesdk" TargetMode="External"/><Relationship Id="rId659" Type="http://schemas.openxmlformats.org/officeDocument/2006/relationships/hyperlink" Target="https://drive.google.com/file/d/1t9Ldf32aC0VE0q9XoK7cPNNNRLGtoQq6/view?usp=drivesdk" TargetMode="External"/><Relationship Id="rId416" Type="http://schemas.openxmlformats.org/officeDocument/2006/relationships/hyperlink" Target="https://drive.google.com/file/d/1QoFi3szDjEyMI-dA6IbgV1wuWxXPUuB5/view?usp=drivesdk" TargetMode="External"/><Relationship Id="rId658" Type="http://schemas.openxmlformats.org/officeDocument/2006/relationships/hyperlink" Target="https://drive.google.com/file/d/1C6WOvhYcjKqq9QDNh7UauxNmTccRiGMX/view?usp=drivesdk" TargetMode="External"/><Relationship Id="rId891" Type="http://schemas.openxmlformats.org/officeDocument/2006/relationships/hyperlink" Target="https://drive.google.com/file/d/1AmNsfJdx2Sm3erWfQC670TBqhM_NVHFk/view?usp=drivesdk" TargetMode="External"/><Relationship Id="rId890" Type="http://schemas.openxmlformats.org/officeDocument/2006/relationships/hyperlink" Target="https://drive.google.com/file/d/1g_srTc7_bXtyVoLEyqgfb4XdInHok9Gh/view?usp=drivesdk" TargetMode="External"/><Relationship Id="rId411" Type="http://schemas.openxmlformats.org/officeDocument/2006/relationships/hyperlink" Target="https://drive.google.com/file/d/1-f-c1VLAsS9j1KQLzgsmYWGNRNCn-eDU/view?usp=drivesdk" TargetMode="External"/><Relationship Id="rId653" Type="http://schemas.openxmlformats.org/officeDocument/2006/relationships/hyperlink" Target="https://drive.google.com/file/d/1xPhkeUpupfgbQ8MR4OUAATDjC9hLKjVo/view?usp=drivesdk" TargetMode="External"/><Relationship Id="rId895" Type="http://schemas.openxmlformats.org/officeDocument/2006/relationships/hyperlink" Target="https://drive.google.com/file/d/1oxW73GTTCY8ug_2uEHgeVEWF6MO377vg/view?usp=drivesdk" TargetMode="External"/><Relationship Id="rId1000" Type="http://schemas.openxmlformats.org/officeDocument/2006/relationships/hyperlink" Target="https://drive.google.com/file/d/1fvoU3oe_Jy_nxlt2eyrcPXPy5JVPgfRc/view?usp=drivesdk" TargetMode="External"/><Relationship Id="rId410" Type="http://schemas.openxmlformats.org/officeDocument/2006/relationships/hyperlink" Target="https://drive.google.com/file/d/1ZMlb4ySFgoshTxGdR2kQKbYmFzcFcXXf/view?usp=drivesdk" TargetMode="External"/><Relationship Id="rId652" Type="http://schemas.openxmlformats.org/officeDocument/2006/relationships/hyperlink" Target="https://drive.google.com/file/d/1jLWR0KRpmMgaOybbFvVs4PimwFO3ZP7J/view?usp=drivesdk" TargetMode="External"/><Relationship Id="rId894" Type="http://schemas.openxmlformats.org/officeDocument/2006/relationships/hyperlink" Target="https://drive.google.com/file/d/1zxLJ8PQd6AMIctzkcPJ-HvZxsiAgLGp_/view?usp=drivesdk" TargetMode="External"/><Relationship Id="rId1001" Type="http://schemas.openxmlformats.org/officeDocument/2006/relationships/hyperlink" Target="https://drive.google.com/file/d/152NXUrkkHC4x1C61j9DOfptIQUgOCWbb/view?usp=drivesdk" TargetMode="External"/><Relationship Id="rId651" Type="http://schemas.openxmlformats.org/officeDocument/2006/relationships/hyperlink" Target="https://drive.google.com/file/d/1Clye_U9Otxm0Dk9L4gBa5DmhRQbjgJ7a/view?usp=drivesdk" TargetMode="External"/><Relationship Id="rId893" Type="http://schemas.openxmlformats.org/officeDocument/2006/relationships/hyperlink" Target="https://drive.google.com/file/d/1oUSUWCazPpde6VaQF9V9G-SXI8s9Kehf/view?usp=drivesdk" TargetMode="External"/><Relationship Id="rId1002" Type="http://schemas.openxmlformats.org/officeDocument/2006/relationships/hyperlink" Target="https://drive.google.com/file/d/1JO3rErj_Fg8wX4DKv_QLqc9hJ4WMzFci/view?usp=drivesdk" TargetMode="External"/><Relationship Id="rId650" Type="http://schemas.openxmlformats.org/officeDocument/2006/relationships/hyperlink" Target="https://drive.google.com/file/d/1mXVAQ1YcLeeECbY7CPgLBhanz7QJ7k7g/view?usp=drivesdk" TargetMode="External"/><Relationship Id="rId892" Type="http://schemas.openxmlformats.org/officeDocument/2006/relationships/hyperlink" Target="https://drive.google.com/file/d/1-9uJ2PIlihiJHKS1eUI-fse8tzX3iypp/view?usp=drivesdk" TargetMode="External"/><Relationship Id="rId1003" Type="http://schemas.openxmlformats.org/officeDocument/2006/relationships/hyperlink" Target="https://drive.google.com/file/d/1c3EnHk4cs_sZDsVYIGa95F_Vx2cJ1E6a/view?usp=drivesdk" TargetMode="External"/><Relationship Id="rId1037" Type="http://schemas.openxmlformats.org/officeDocument/2006/relationships/hyperlink" Target="https://drive.google.com/file/d/1zXggiAVzBr1lT44XOXPCLyh2GhFC-XRK/view?usp=drivesdk" TargetMode="External"/><Relationship Id="rId1038" Type="http://schemas.openxmlformats.org/officeDocument/2006/relationships/hyperlink" Target="https://drive.google.com/file/d/14hkH6s8FrcITB28iTLezu7LEycUg4dFJ/view?usp=drivesdk" TargetMode="External"/><Relationship Id="rId1039" Type="http://schemas.openxmlformats.org/officeDocument/2006/relationships/hyperlink" Target="https://drive.google.com/file/d/1xhiT55Q5DgyQekAuZEWnbn4uR0yIoG3z/view?usp=drivesdk" TargetMode="External"/><Relationship Id="rId206" Type="http://schemas.openxmlformats.org/officeDocument/2006/relationships/hyperlink" Target="https://drive.google.com/file/d/1ecd8lZ6VVHyX3shA0dAy30UboWehiiHI/view?usp=drivesdk" TargetMode="External"/><Relationship Id="rId448" Type="http://schemas.openxmlformats.org/officeDocument/2006/relationships/hyperlink" Target="https://drive.google.com/file/d/1LJGXXWHo3I0qBLbtLyyAtVdEbOYd94Ya/view?usp=drivesdk" TargetMode="External"/><Relationship Id="rId205" Type="http://schemas.openxmlformats.org/officeDocument/2006/relationships/hyperlink" Target="https://drive.google.com/file/d/1ZMmu287RsYtCTJquAs5VAy1CqF4lxa9m/view?usp=drivesdk" TargetMode="External"/><Relationship Id="rId447" Type="http://schemas.openxmlformats.org/officeDocument/2006/relationships/hyperlink" Target="https://drive.google.com/file/d/111yUCJGxagACzwEYeXI3HpEZPGuEaR0H/view?usp=drivesdk" TargetMode="External"/><Relationship Id="rId689" Type="http://schemas.openxmlformats.org/officeDocument/2006/relationships/hyperlink" Target="https://drive.google.com/file/d/1qt--qZj-4D-DdSfGHbyMJztPRq8oXnkC/view?usp=drivesdk" TargetMode="External"/><Relationship Id="rId204" Type="http://schemas.openxmlformats.org/officeDocument/2006/relationships/hyperlink" Target="https://drive.google.com/file/d/1AD0Y67WwwLDzjMPn5HBPEoqnWXsHE40w/view?usp=drivesdk" TargetMode="External"/><Relationship Id="rId446" Type="http://schemas.openxmlformats.org/officeDocument/2006/relationships/hyperlink" Target="https://drive.google.com/file/d/15DQuOG--QOki2hltBV9El7dCfJ6xQGvT/view?usp=drivesdk" TargetMode="External"/><Relationship Id="rId688" Type="http://schemas.openxmlformats.org/officeDocument/2006/relationships/hyperlink" Target="https://drive.google.com/file/d/1_smRr4eCTpVdiia7_SCc9I3uFyYTkR__/view?usp=drivesdk" TargetMode="External"/><Relationship Id="rId203" Type="http://schemas.openxmlformats.org/officeDocument/2006/relationships/hyperlink" Target="https://drive.google.com/file/d/11rKmATS1aSCwfl3FRBEhz7bGG413mfdX/view?usp=drivesdk" TargetMode="External"/><Relationship Id="rId445" Type="http://schemas.openxmlformats.org/officeDocument/2006/relationships/hyperlink" Target="https://drive.google.com/file/d/1NVnYKBO_8AnTQWmmn_zvqKPbvK_JMf_T/view?usp=drivesdk" TargetMode="External"/><Relationship Id="rId687" Type="http://schemas.openxmlformats.org/officeDocument/2006/relationships/hyperlink" Target="https://drive.google.com/file/d/1CxGHuGo8HEIqLQ3Y5o06FQGo40Np5hiH/view?usp=drivesdk" TargetMode="External"/><Relationship Id="rId209" Type="http://schemas.openxmlformats.org/officeDocument/2006/relationships/hyperlink" Target="https://drive.google.com/file/d/1nDMzBgSieO8M8GN8A_SQVLyaRqajAXu0/view?usp=drivesdk" TargetMode="External"/><Relationship Id="rId208" Type="http://schemas.openxmlformats.org/officeDocument/2006/relationships/hyperlink" Target="https://drive.google.com/file/d/1UiSw_LuaVhTTM5a-L3tjmW8GtqRXG3G6/view?usp=drivesdk" TargetMode="External"/><Relationship Id="rId207" Type="http://schemas.openxmlformats.org/officeDocument/2006/relationships/hyperlink" Target="https://drive.google.com/file/d/16qqSCOhYVcABvlmw5FQiWXGOACyj9bet/view?usp=drivesdk" TargetMode="External"/><Relationship Id="rId449" Type="http://schemas.openxmlformats.org/officeDocument/2006/relationships/hyperlink" Target="https://drive.google.com/file/d/19IKj_jiL8CxoT-nx6dcuFM4Vl5WHmWqz/view?usp=drivesdk" TargetMode="External"/><Relationship Id="rId440" Type="http://schemas.openxmlformats.org/officeDocument/2006/relationships/hyperlink" Target="https://drive.google.com/file/d/1GswwkVxpCdS0mRNqj2wrAtn3wJ7IaXf5/view?usp=drivesdk" TargetMode="External"/><Relationship Id="rId682" Type="http://schemas.openxmlformats.org/officeDocument/2006/relationships/hyperlink" Target="https://drive.google.com/file/d/171SlGtvywZxGBMtfTaJQJ6GU1P357uDl/view?usp=drivesdk" TargetMode="External"/><Relationship Id="rId681" Type="http://schemas.openxmlformats.org/officeDocument/2006/relationships/hyperlink" Target="https://drive.google.com/file/d/1y5ML_lCFTuGq24-ZYIPspy1uF7cjQedU/view?usp=drivesdk" TargetMode="External"/><Relationship Id="rId1030" Type="http://schemas.openxmlformats.org/officeDocument/2006/relationships/hyperlink" Target="https://drive.google.com/file/d/1q1duy10j2aI6z_2YbdSLDqwxKmhpueNV/view?usp=drivesdk" TargetMode="External"/><Relationship Id="rId680" Type="http://schemas.openxmlformats.org/officeDocument/2006/relationships/hyperlink" Target="https://drive.google.com/file/d/1TFZ9gB-E1rIISnt5fznUAkFaMsecVIaV/view?usp=drivesdk" TargetMode="External"/><Relationship Id="rId1031" Type="http://schemas.openxmlformats.org/officeDocument/2006/relationships/hyperlink" Target="https://drive.google.com/file/d/1fwfF29BEngJ7ogh2AaB5ZldjukrtrKnV/view?usp=drivesdk" TargetMode="External"/><Relationship Id="rId1032" Type="http://schemas.openxmlformats.org/officeDocument/2006/relationships/hyperlink" Target="https://drive.google.com/file/d/1YfzHSL4q2618KGaywcXpjRnihNICotQs/view?usp=drivesdk" TargetMode="External"/><Relationship Id="rId202" Type="http://schemas.openxmlformats.org/officeDocument/2006/relationships/hyperlink" Target="https://drive.google.com/file/d/1btnmKu6qviDXwKqJvy0d-MAT_RmWSPX2/view?usp=drivesdk" TargetMode="External"/><Relationship Id="rId444" Type="http://schemas.openxmlformats.org/officeDocument/2006/relationships/hyperlink" Target="https://drive.google.com/file/d/1a7a66YMmJKHiRnDxduV3wmKUSO0-IT-x/view?usp=drivesdk" TargetMode="External"/><Relationship Id="rId686" Type="http://schemas.openxmlformats.org/officeDocument/2006/relationships/hyperlink" Target="https://drive.google.com/file/d/15NDANYXkm76eBUSwvqOk70NCNMGbfGll/view?usp=drivesdk" TargetMode="External"/><Relationship Id="rId1033" Type="http://schemas.openxmlformats.org/officeDocument/2006/relationships/hyperlink" Target="https://drive.google.com/file/d/1xArtkUd-smZyB_Yzza5zGR588epvmyUF/view?usp=drivesdk" TargetMode="External"/><Relationship Id="rId201" Type="http://schemas.openxmlformats.org/officeDocument/2006/relationships/hyperlink" Target="https://drive.google.com/file/d/1ee-iwrXlqPDhsbin04BdQfbk8VxAEvwF/view?usp=drivesdk" TargetMode="External"/><Relationship Id="rId443" Type="http://schemas.openxmlformats.org/officeDocument/2006/relationships/hyperlink" Target="https://drive.google.com/file/d/1BvTR7Sb_hg4znXVVK5LfiFfF3V8H4TM5/view?usp=drivesdk" TargetMode="External"/><Relationship Id="rId685" Type="http://schemas.openxmlformats.org/officeDocument/2006/relationships/hyperlink" Target="https://drive.google.com/file/d/1k9pUxYZxuZFk30FIR_kqLBSkWUs8-zL3/view?usp=drivesdk" TargetMode="External"/><Relationship Id="rId1034" Type="http://schemas.openxmlformats.org/officeDocument/2006/relationships/hyperlink" Target="https://drive.google.com/file/d/1LAxjOyDGUKNPbVrzdaNtXPGmFCOPctsC/view?usp=drivesdk" TargetMode="External"/><Relationship Id="rId200" Type="http://schemas.openxmlformats.org/officeDocument/2006/relationships/hyperlink" Target="https://drive.google.com/file/d/1CUK9lsGmD-kRDuNSJyUZqPk5sZ-Rz5aH/view?usp=drivesdk" TargetMode="External"/><Relationship Id="rId442" Type="http://schemas.openxmlformats.org/officeDocument/2006/relationships/hyperlink" Target="https://drive.google.com/file/d/1_BewMt3s9R-T42MfTNK9ZKHpDi2MWKu4/view?usp=drivesdk" TargetMode="External"/><Relationship Id="rId684" Type="http://schemas.openxmlformats.org/officeDocument/2006/relationships/hyperlink" Target="https://drive.google.com/file/d/18WGeE8cD-LlQdYvqq9Yz4t0iJRINiaon/view?usp=drivesdk" TargetMode="External"/><Relationship Id="rId1035" Type="http://schemas.openxmlformats.org/officeDocument/2006/relationships/hyperlink" Target="https://drive.google.com/file/d/1gfVjsPgllPw6h-tWyk8_auoEUWqy0g3Q/view?usp=drivesdk" TargetMode="External"/><Relationship Id="rId441" Type="http://schemas.openxmlformats.org/officeDocument/2006/relationships/hyperlink" Target="https://drive.google.com/file/d/1REY3jYPxUdodkC6qszjLMGe8fZBmRupM/view?usp=drivesdk" TargetMode="External"/><Relationship Id="rId683" Type="http://schemas.openxmlformats.org/officeDocument/2006/relationships/hyperlink" Target="https://drive.google.com/file/d/1Ky5Vhy4CIhLg-dGXdkqbldnllTFO7eLr/view?usp=drivesdk" TargetMode="External"/><Relationship Id="rId1036" Type="http://schemas.openxmlformats.org/officeDocument/2006/relationships/hyperlink" Target="https://drive.google.com/file/d/1g5Z8EIMtX5LC6KaM4WQMwwH3cWqqoZHi/view?usp=drivesdk" TargetMode="External"/><Relationship Id="rId1026" Type="http://schemas.openxmlformats.org/officeDocument/2006/relationships/hyperlink" Target="https://drive.google.com/file/d/1DOuvyAP8XibNHs3zFMSElSqCrkj4zaES/view?usp=drivesdk" TargetMode="External"/><Relationship Id="rId1027" Type="http://schemas.openxmlformats.org/officeDocument/2006/relationships/hyperlink" Target="https://drive.google.com/file/d/1AfgMpcZ8kwg3upMHYj8AH9jC1x6bCo4h/view?usp=drivesdk" TargetMode="External"/><Relationship Id="rId1028" Type="http://schemas.openxmlformats.org/officeDocument/2006/relationships/hyperlink" Target="https://drive.google.com/file/d/1tI89ZFY8R_rVALbEM6pKPJlhxMQinSIX/view?usp=drivesdk" TargetMode="External"/><Relationship Id="rId1029" Type="http://schemas.openxmlformats.org/officeDocument/2006/relationships/hyperlink" Target="https://drive.google.com/file/d/1H1Qmsy7KBW52pSL7yIVjmg80YFV_Ged2/view?usp=drivesdk" TargetMode="External"/><Relationship Id="rId437" Type="http://schemas.openxmlformats.org/officeDocument/2006/relationships/hyperlink" Target="https://drive.google.com/file/d/1VttBTYWfARr2Kb60ibRtQ_uB74eblPZ6/view?usp=drivesdk" TargetMode="External"/><Relationship Id="rId679" Type="http://schemas.openxmlformats.org/officeDocument/2006/relationships/hyperlink" Target="https://drive.google.com/file/d/1Qzmi6LbgyPdMe50JAbMUAgUPapd-ZdK1/view?usp=drivesdk" TargetMode="External"/><Relationship Id="rId436" Type="http://schemas.openxmlformats.org/officeDocument/2006/relationships/hyperlink" Target="https://drive.google.com/file/d/1w621AFflGCktQRVZ9Czn_fK53DU4y1kK/view?usp=drivesdk" TargetMode="External"/><Relationship Id="rId678" Type="http://schemas.openxmlformats.org/officeDocument/2006/relationships/hyperlink" Target="https://drive.google.com/file/d/1PQ_K1KnkkHrbXCYUNagOS94Ng-fiJjrW/view?usp=drivesdk" TargetMode="External"/><Relationship Id="rId435" Type="http://schemas.openxmlformats.org/officeDocument/2006/relationships/hyperlink" Target="https://drive.google.com/file/d/1rdlecPMKAHyxm2uTPR9qo92pbcCzTa84/view?usp=drivesdk" TargetMode="External"/><Relationship Id="rId677" Type="http://schemas.openxmlformats.org/officeDocument/2006/relationships/hyperlink" Target="https://drive.google.com/file/d/17uRwJaWNiJewM3xTFFk8PUBHj1Klykof/view?usp=drivesdk" TargetMode="External"/><Relationship Id="rId434" Type="http://schemas.openxmlformats.org/officeDocument/2006/relationships/hyperlink" Target="https://drive.google.com/file/d/1hRL7OeSV8A_fTN5A8pGF31d8Ugk7vMXt/view?usp=drivesdk" TargetMode="External"/><Relationship Id="rId676" Type="http://schemas.openxmlformats.org/officeDocument/2006/relationships/hyperlink" Target="https://drive.google.com/file/d/1Y7h2cT9tkUhj6UMoQQkbU5oJnoVAkvQ4/view?usp=drivesdk" TargetMode="External"/><Relationship Id="rId439" Type="http://schemas.openxmlformats.org/officeDocument/2006/relationships/hyperlink" Target="https://drive.google.com/file/d/1VkOsHHzmqbtdXt3hnnlE-CR3iqeHGjkv/view?usp=drivesdk" TargetMode="External"/><Relationship Id="rId438" Type="http://schemas.openxmlformats.org/officeDocument/2006/relationships/hyperlink" Target="https://drive.google.com/file/d/1XdC-vLG5FJtaK1oUgjLaa5m8Q11hdBzF/view?usp=drivesdk" TargetMode="External"/><Relationship Id="rId671" Type="http://schemas.openxmlformats.org/officeDocument/2006/relationships/hyperlink" Target="https://drive.google.com/file/d/12f7gWhs72J5kYdy1vcWBWX7e6MhStP0j/view?usp=drivesdk" TargetMode="External"/><Relationship Id="rId670" Type="http://schemas.openxmlformats.org/officeDocument/2006/relationships/hyperlink" Target="https://drive.google.com/file/d/1ycaFxlQm8EWHnYmIE-Vb934oEB3yv45P/view?usp=drivesdk" TargetMode="External"/><Relationship Id="rId1020" Type="http://schemas.openxmlformats.org/officeDocument/2006/relationships/hyperlink" Target="https://drive.google.com/file/d/1xAC9wHJOL3KQQJvGPoAjhClqIESlMEYI/view?usp=drivesdk" TargetMode="External"/><Relationship Id="rId1021" Type="http://schemas.openxmlformats.org/officeDocument/2006/relationships/hyperlink" Target="https://drive.google.com/file/d/1Y1gA2LgdFPf8YOeRkQBAjv0OIBv1jbbu/view?usp=drivesdk" TargetMode="External"/><Relationship Id="rId433" Type="http://schemas.openxmlformats.org/officeDocument/2006/relationships/hyperlink" Target="https://drive.google.com/file/d/1iyQde-liCDfGhn290UvQTYSdCq1cdboY/view?usp=drivesdk" TargetMode="External"/><Relationship Id="rId675" Type="http://schemas.openxmlformats.org/officeDocument/2006/relationships/hyperlink" Target="https://drive.google.com/file/d/1u1Qb2jP2Pmt22BarZaTQfY2WB-4_Cijc/view?usp=drivesdk" TargetMode="External"/><Relationship Id="rId1022" Type="http://schemas.openxmlformats.org/officeDocument/2006/relationships/hyperlink" Target="https://drive.google.com/file/d/1yxN1jpn1o0fJSE51e8lQT9keDMUnVYVN/view?usp=drivesdk" TargetMode="External"/><Relationship Id="rId432" Type="http://schemas.openxmlformats.org/officeDocument/2006/relationships/hyperlink" Target="https://drive.google.com/file/d/10JEQXEVpICrT2K7npG5YdZkFtzYdlofh/view?usp=drivesdk" TargetMode="External"/><Relationship Id="rId674" Type="http://schemas.openxmlformats.org/officeDocument/2006/relationships/hyperlink" Target="https://drive.google.com/file/d/1_PPfwbxamngDu8bCzq1figaORyNoMZRB/view?usp=drivesdk" TargetMode="External"/><Relationship Id="rId1023" Type="http://schemas.openxmlformats.org/officeDocument/2006/relationships/hyperlink" Target="https://drive.google.com/file/d/1E4CwhZOMqkuevmczvrqNJz2u1dAxYItY/view?usp=drivesdk" TargetMode="External"/><Relationship Id="rId431" Type="http://schemas.openxmlformats.org/officeDocument/2006/relationships/hyperlink" Target="https://drive.google.com/file/d/1ZsJ_rqLVnUpcJwTepTFsWvkVy9HYvroU/view?usp=drivesdk" TargetMode="External"/><Relationship Id="rId673" Type="http://schemas.openxmlformats.org/officeDocument/2006/relationships/hyperlink" Target="https://drive.google.com/file/d/1u49ZNR83DjSHaYToFkl-VRvvNy1DXP62/view?usp=drivesdk" TargetMode="External"/><Relationship Id="rId1024" Type="http://schemas.openxmlformats.org/officeDocument/2006/relationships/hyperlink" Target="https://drive.google.com/file/d/1bcpZZO7D_HrR6hDB4si42XEE5wOPD3b8/view?usp=drivesdk" TargetMode="External"/><Relationship Id="rId430" Type="http://schemas.openxmlformats.org/officeDocument/2006/relationships/hyperlink" Target="https://drive.google.com/file/d/1nToRjMIjNTzb5bEnlT5B8R190UfR8M8I/view?usp=drivesdk" TargetMode="External"/><Relationship Id="rId672" Type="http://schemas.openxmlformats.org/officeDocument/2006/relationships/hyperlink" Target="https://drive.google.com/file/d/1uZk5SNZoIop62yEmAs9zYPTmUleUyvI1/view?usp=drivesdk" TargetMode="External"/><Relationship Id="rId1025" Type="http://schemas.openxmlformats.org/officeDocument/2006/relationships/hyperlink" Target="https://drive.google.com/file/d/1Qu8mZMpSvVJ7RC2b_bR8rhY0g6uSmKNF/view?usp=drivesdk" TargetMode="External"/></Relationships>
</file>

<file path=xl/worksheets/_rels/sheet3.xml.rels><?xml version="1.0" encoding="UTF-8" standalone="yes"?><Relationships xmlns="http://schemas.openxmlformats.org/package/2006/relationships"><Relationship Id="rId190" Type="http://schemas.openxmlformats.org/officeDocument/2006/relationships/hyperlink" Target="https://drive.google.com/file/d/1Oz9_-479oju9hUsnUXkeop2Bs__z6orx/view?usp=drivesdk" TargetMode="External"/><Relationship Id="rId194" Type="http://schemas.openxmlformats.org/officeDocument/2006/relationships/hyperlink" Target="https://drive.google.com/file/d/1lyu41YbdRhPltERb49m848M1sEFQfvVJ/view?usp=drivesdk" TargetMode="External"/><Relationship Id="rId193" Type="http://schemas.openxmlformats.org/officeDocument/2006/relationships/hyperlink" Target="https://drive.google.com/file/d/1ol4X0UMF6NqOqbgrsZsBL7vdBYlPtyKI/view?usp=drivesdk" TargetMode="External"/><Relationship Id="rId192" Type="http://schemas.openxmlformats.org/officeDocument/2006/relationships/hyperlink" Target="https://drive.google.com/file/d/123CpUeBsEhubxOQBrjIff6Iqb4WuIZxb/view?usp=drivesdk" TargetMode="External"/><Relationship Id="rId191" Type="http://schemas.openxmlformats.org/officeDocument/2006/relationships/hyperlink" Target="https://drive.google.com/file/d/1jQ8lpg_tkjl1bx1Nn0k90jJx8n24QoJd/view?usp=drivesdk" TargetMode="External"/><Relationship Id="rId187" Type="http://schemas.openxmlformats.org/officeDocument/2006/relationships/hyperlink" Target="https://drive.google.com/file/d/1EtOJ5ceFYJJnpf8fYeYWVX_ZxVWQVjpr/view?usp=drivesdk" TargetMode="External"/><Relationship Id="rId186" Type="http://schemas.openxmlformats.org/officeDocument/2006/relationships/hyperlink" Target="https://drive.google.com/file/d/1yDwc5zXekmAxyvdjDbcukHZZ58-RojmT/view?usp=drivesdk" TargetMode="External"/><Relationship Id="rId185" Type="http://schemas.openxmlformats.org/officeDocument/2006/relationships/hyperlink" Target="https://drive.google.com/file/d/177LmlCqqfXhuzCVUz-nEe4IkONyswWbY/view?usp=drivesdk" TargetMode="External"/><Relationship Id="rId184" Type="http://schemas.openxmlformats.org/officeDocument/2006/relationships/hyperlink" Target="https://drive.google.com/file/d/1bv8CfvlDCjVZfrq934W2sa6dzhkjOLzn/view?usp=drivesdk" TargetMode="External"/><Relationship Id="rId189" Type="http://schemas.openxmlformats.org/officeDocument/2006/relationships/hyperlink" Target="https://drive.google.com/file/d/1-YmG6YmfXyy5Zd1GXACMIJRAXA7OgQNB/view?usp=drivesdk" TargetMode="External"/><Relationship Id="rId188" Type="http://schemas.openxmlformats.org/officeDocument/2006/relationships/hyperlink" Target="https://drive.google.com/file/d/1Tm01_zmGkW0NoxGEgFARQfwMj2XzrxJf/view?usp=drivesdk" TargetMode="External"/><Relationship Id="rId183" Type="http://schemas.openxmlformats.org/officeDocument/2006/relationships/hyperlink" Target="https://drive.google.com/file/d/1Fa93cwUIVTxbk42T2vzBU6YEwWawQNr7/view?usp=drivesdk" TargetMode="External"/><Relationship Id="rId182" Type="http://schemas.openxmlformats.org/officeDocument/2006/relationships/hyperlink" Target="https://drive.google.com/file/d/1O7fXjkoFK-JXSIUltOX3ZaXzkg8eW6z6/view?usp=drivesdk" TargetMode="External"/><Relationship Id="rId181" Type="http://schemas.openxmlformats.org/officeDocument/2006/relationships/hyperlink" Target="https://drive.google.com/file/d/1jskehXav28B5dopXd9tpd6wqKUzD2xjQ/view?usp=drivesdk" TargetMode="External"/><Relationship Id="rId180" Type="http://schemas.openxmlformats.org/officeDocument/2006/relationships/hyperlink" Target="https://drive.google.com/file/d/1XMllvVrv6-JBUu_je93QNCH09Or7DSO6/view?usp=drivesdk" TargetMode="External"/><Relationship Id="rId176" Type="http://schemas.openxmlformats.org/officeDocument/2006/relationships/hyperlink" Target="https://drive.google.com/file/d/1FSq-8z5Ensv-mSJWPHXyyGyblry0eD1z/view?usp=drivesdk" TargetMode="External"/><Relationship Id="rId175" Type="http://schemas.openxmlformats.org/officeDocument/2006/relationships/hyperlink" Target="https://drive.google.com/file/d/1Zw0wdIpBPj6FIFqgbjyfIbw5rQ2L9rka/view?usp=drivesdk" TargetMode="External"/><Relationship Id="rId174" Type="http://schemas.openxmlformats.org/officeDocument/2006/relationships/hyperlink" Target="https://drive.google.com/file/d/17hFk3OfxYwNyASDCqU3Xd49ZXYJZ73uq/view?usp=drivesdk" TargetMode="External"/><Relationship Id="rId173" Type="http://schemas.openxmlformats.org/officeDocument/2006/relationships/hyperlink" Target="https://drive.google.com/file/d/1DoCsMNe7uWEnXwczanO5Ez2Lfu3_hKHD/view?usp=drivesdk" TargetMode="External"/><Relationship Id="rId179" Type="http://schemas.openxmlformats.org/officeDocument/2006/relationships/hyperlink" Target="https://drive.google.com/file/d/1yPjICOgi6quw-svdkPFgvhS3nGlqQvS3/view?usp=drivesdk" TargetMode="External"/><Relationship Id="rId178" Type="http://schemas.openxmlformats.org/officeDocument/2006/relationships/hyperlink" Target="https://drive.google.com/file/d/122YjqEaMAvTIZE4VT5rprDd4Rra5gioR/view?usp=drivesdk" TargetMode="External"/><Relationship Id="rId177" Type="http://schemas.openxmlformats.org/officeDocument/2006/relationships/hyperlink" Target="https://drive.google.com/file/d/1DDmS1N4t7_TgTWHAzHv3JDkMn9WU6Lmf/view?usp=drivesdk" TargetMode="External"/><Relationship Id="rId198" Type="http://schemas.openxmlformats.org/officeDocument/2006/relationships/hyperlink" Target="https://drive.google.com/file/d/1zRexDzJjm1eq0LhZN1no64SHjHK0RFXC/view?usp=drivesdk" TargetMode="External"/><Relationship Id="rId197" Type="http://schemas.openxmlformats.org/officeDocument/2006/relationships/hyperlink" Target="https://drive.google.com/file/d/1CYIF45PqHYimBd1kTcF7bxUfnhkGZUs8/view?usp=drivesdk" TargetMode="External"/><Relationship Id="rId196" Type="http://schemas.openxmlformats.org/officeDocument/2006/relationships/hyperlink" Target="https://drive.google.com/file/d/1QOdKJGYvUy0nLPIE8Sd2LR18r6hXePjA/view?usp=drivesdk" TargetMode="External"/><Relationship Id="rId195" Type="http://schemas.openxmlformats.org/officeDocument/2006/relationships/hyperlink" Target="https://drive.google.com/file/d/129gyX9fUOLkI8ZOP-r7hQr4dcKBBPNy-/view?usp=drivesdk" TargetMode="External"/><Relationship Id="rId199" Type="http://schemas.openxmlformats.org/officeDocument/2006/relationships/hyperlink" Target="https://drive.google.com/file/d/1yl2kSJon40EAuGIZfZXnob_3GND0QiEJ/view?usp=drivesdk" TargetMode="External"/><Relationship Id="rId150" Type="http://schemas.openxmlformats.org/officeDocument/2006/relationships/hyperlink" Target="https://drive.google.com/file/d/15I-DyQw0qdHyB7nkD4cvD_bAGkB1GE50/view?usp=drivesdk" TargetMode="External"/><Relationship Id="rId392" Type="http://schemas.openxmlformats.org/officeDocument/2006/relationships/hyperlink" Target="https://drive.google.com/file/d/1-SQNsyA4xc2PnEvGykqgSSymE_IYofHD/view?usp=drivesdk" TargetMode="External"/><Relationship Id="rId391" Type="http://schemas.openxmlformats.org/officeDocument/2006/relationships/hyperlink" Target="https://drive.google.com/file/d/1qRBULOCHfNGW1fn8ko_PAyRabO1vw8rT/view?usp=drivesdk" TargetMode="External"/><Relationship Id="rId390" Type="http://schemas.openxmlformats.org/officeDocument/2006/relationships/hyperlink" Target="https://drive.google.com/file/d/1-k1zSWaHcgpjxjeHL_GvN03TxmCeFoWy/view?usp=drivesdk" TargetMode="External"/><Relationship Id="rId1" Type="http://schemas.openxmlformats.org/officeDocument/2006/relationships/hyperlink" Target="https://drive.google.com/file/d/1MMYh292VzAdSs8dIuLL9MMXWeHYMzu2y/view?usp=drivesdk" TargetMode="External"/><Relationship Id="rId2" Type="http://schemas.openxmlformats.org/officeDocument/2006/relationships/hyperlink" Target="https://drive.google.com/file/d/1PDCSDAEoZnJ_Dm2QEH2KkLUJ-SytkdJm/view?usp=drivesdk" TargetMode="External"/><Relationship Id="rId3" Type="http://schemas.openxmlformats.org/officeDocument/2006/relationships/hyperlink" Target="https://drive.google.com/file/d/1oHlJuUQ5AzKJPmKKQCT_Y6uDvB8COH74/view?usp=drivesdk" TargetMode="External"/><Relationship Id="rId149" Type="http://schemas.openxmlformats.org/officeDocument/2006/relationships/hyperlink" Target="https://drive.google.com/file/d/1VUy5lqj7jt5_2QZzRJ-cr8xQq395x0L5/view?usp=drivesdk" TargetMode="External"/><Relationship Id="rId4" Type="http://schemas.openxmlformats.org/officeDocument/2006/relationships/hyperlink" Target="https://drive.google.com/file/d/1jm-gNEUzvhnBmfsVFKjYNQfx8bKpmKV3/view?usp=drivesdk" TargetMode="External"/><Relationship Id="rId148" Type="http://schemas.openxmlformats.org/officeDocument/2006/relationships/hyperlink" Target="https://drive.google.com/file/d/1ygeJ1e4eBXhcu0mlljcNC9wsumow2MdY/view?usp=drivesdk" TargetMode="External"/><Relationship Id="rId9" Type="http://schemas.openxmlformats.org/officeDocument/2006/relationships/hyperlink" Target="https://drive.google.com/file/d/160tyQiNYYA5PTNomoQBJfuqSj_oXLEKD/view?usp=drivesdk" TargetMode="External"/><Relationship Id="rId143" Type="http://schemas.openxmlformats.org/officeDocument/2006/relationships/hyperlink" Target="https://drive.google.com/file/d/1JKDaih1H8xla-hHSjVDmqAfiKy-J0TS_/view?usp=drivesdk" TargetMode="External"/><Relationship Id="rId385" Type="http://schemas.openxmlformats.org/officeDocument/2006/relationships/hyperlink" Target="https://drive.google.com/file/d/1BETI81aF-F_In-ohd7NVkxpFQsa_q5iP/view?usp=drivesdk" TargetMode="External"/><Relationship Id="rId142" Type="http://schemas.openxmlformats.org/officeDocument/2006/relationships/hyperlink" Target="https://drive.google.com/file/d/1SA0d44_0uH8KEA8HhhWbp4jGbRffYEVg/view?usp=drivesdk" TargetMode="External"/><Relationship Id="rId384" Type="http://schemas.openxmlformats.org/officeDocument/2006/relationships/hyperlink" Target="https://drive.google.com/file/d/1RiXN-HutQXAyhbwcKA2NpiB9EyECKiMO/view?usp=drivesdk" TargetMode="External"/><Relationship Id="rId141" Type="http://schemas.openxmlformats.org/officeDocument/2006/relationships/hyperlink" Target="https://drive.google.com/file/d/18NixMwP_Msp3LNlG-Lq9xnkq8qZDdEyb/view?usp=drivesdk" TargetMode="External"/><Relationship Id="rId383" Type="http://schemas.openxmlformats.org/officeDocument/2006/relationships/hyperlink" Target="https://drive.google.com/file/d/1h1Qqhw-KSSsuRn_sPqb4DUg5oejL79_2/view?usp=drivesdk" TargetMode="External"/><Relationship Id="rId140" Type="http://schemas.openxmlformats.org/officeDocument/2006/relationships/hyperlink" Target="https://drive.google.com/file/d/1UnERhiOlrwbXtVBYVdcMLpCgtpPtPhXc/view?usp=drivesdk" TargetMode="External"/><Relationship Id="rId382" Type="http://schemas.openxmlformats.org/officeDocument/2006/relationships/hyperlink" Target="https://drive.google.com/file/d/1LajL-To1myyV-lOewHD0Y691VJdZ4GWc/view?usp=drivesdk" TargetMode="External"/><Relationship Id="rId5" Type="http://schemas.openxmlformats.org/officeDocument/2006/relationships/hyperlink" Target="https://drive.google.com/file/d/1kYxO7qMwQvBlGiFye8Nu0cCNxk_PQMBM/view?usp=drivesdk" TargetMode="External"/><Relationship Id="rId147" Type="http://schemas.openxmlformats.org/officeDocument/2006/relationships/hyperlink" Target="https://drive.google.com/file/d/1LY_nP2w2DG2gPQ7WFcJyJG430KeqFdOP/view?usp=drivesdk" TargetMode="External"/><Relationship Id="rId389" Type="http://schemas.openxmlformats.org/officeDocument/2006/relationships/hyperlink" Target="https://drive.google.com/file/d/1DsQRaYEl_ZPr2pCk2ERqAlnr4uMDOmH5/view?usp=drivesdk" TargetMode="External"/><Relationship Id="rId6" Type="http://schemas.openxmlformats.org/officeDocument/2006/relationships/hyperlink" Target="https://drive.google.com/file/d/1TksiZLOdAR89be9mJew-VwkbrbhN_cDC/view?usp=drivesdk" TargetMode="External"/><Relationship Id="rId146" Type="http://schemas.openxmlformats.org/officeDocument/2006/relationships/hyperlink" Target="https://drive.google.com/file/d/1YhOzaf_VR9aq8748cG6-HiGu8wnI89bt/view?usp=drivesdk" TargetMode="External"/><Relationship Id="rId388" Type="http://schemas.openxmlformats.org/officeDocument/2006/relationships/hyperlink" Target="https://drive.google.com/file/d/1KhNkJ8AweWFXeyMDIbE4oiXtpnmylNDB/view?usp=drivesdk" TargetMode="External"/><Relationship Id="rId7" Type="http://schemas.openxmlformats.org/officeDocument/2006/relationships/hyperlink" Target="https://drive.google.com/file/d/1HQ9nwy83VYf4cb8x7p0iU-znqzcHH1H5/view?usp=drivesdk" TargetMode="External"/><Relationship Id="rId145" Type="http://schemas.openxmlformats.org/officeDocument/2006/relationships/hyperlink" Target="https://drive.google.com/file/d/10ebZl9JPsYkt5jtSt_YY3kgIDmZ_cnNM/view?usp=drivesdk" TargetMode="External"/><Relationship Id="rId387" Type="http://schemas.openxmlformats.org/officeDocument/2006/relationships/hyperlink" Target="https://drive.google.com/file/d/1LBd32DrBCkl-f1bnqHJZZhWxR_BOjL0i/view?usp=drivesdk" TargetMode="External"/><Relationship Id="rId8" Type="http://schemas.openxmlformats.org/officeDocument/2006/relationships/hyperlink" Target="https://drive.google.com/file/d/167cKlWI_9K8QAe1k2A0h84yuVKg-Y5l_/view?usp=drivesdk" TargetMode="External"/><Relationship Id="rId144" Type="http://schemas.openxmlformats.org/officeDocument/2006/relationships/hyperlink" Target="https://drive.google.com/file/d/1KP4mfY2HzdM7tXiDKhHTgqKx8FIouYsZ/view?usp=drivesdk" TargetMode="External"/><Relationship Id="rId386" Type="http://schemas.openxmlformats.org/officeDocument/2006/relationships/hyperlink" Target="https://drive.google.com/file/d/1CA58NgBeTvQB-cDZ3Bg8oDFsURVwECI_/view?usp=drivesdk" TargetMode="External"/><Relationship Id="rId381" Type="http://schemas.openxmlformats.org/officeDocument/2006/relationships/hyperlink" Target="https://drive.google.com/file/d/19f6dND91yOlr80XNNysGKclQTFmE1ASM/view?usp=drivesdk" TargetMode="External"/><Relationship Id="rId380" Type="http://schemas.openxmlformats.org/officeDocument/2006/relationships/hyperlink" Target="https://drive.google.com/file/d/1HuZK-VuBEdGt6OlmoDD1olOt0AcyWBc0/view?usp=drivesdk" TargetMode="External"/><Relationship Id="rId139" Type="http://schemas.openxmlformats.org/officeDocument/2006/relationships/hyperlink" Target="https://drive.google.com/file/d/1HNcca1UVgOhcGS4auZaVFNRnnZgsTX59/view?usp=drivesdk" TargetMode="External"/><Relationship Id="rId138" Type="http://schemas.openxmlformats.org/officeDocument/2006/relationships/hyperlink" Target="https://drive.google.com/file/d/1lzopCYENRXfh2PRxyeMKxy1YyPfyhHv6/view?usp=drivesdk" TargetMode="External"/><Relationship Id="rId137" Type="http://schemas.openxmlformats.org/officeDocument/2006/relationships/hyperlink" Target="https://drive.google.com/file/d/1f4sUmTG3BnSYLtUX6Qll6cWq1DOg6QG-/view?usp=drivesdk" TargetMode="External"/><Relationship Id="rId379" Type="http://schemas.openxmlformats.org/officeDocument/2006/relationships/hyperlink" Target="https://drive.google.com/file/d/10_KBnkP9-CCHBQYnJ57Hfm3YT06cG3uc/view?usp=drivesdk" TargetMode="External"/><Relationship Id="rId132" Type="http://schemas.openxmlformats.org/officeDocument/2006/relationships/hyperlink" Target="https://drive.google.com/file/d/1Rm7Ym06MKeO9QEgqxeEvWsSx_P2EXh-p/view?usp=drivesdk" TargetMode="External"/><Relationship Id="rId374" Type="http://schemas.openxmlformats.org/officeDocument/2006/relationships/hyperlink" Target="https://drive.google.com/file/d/1JUW6EWZxChX0X5uELddQAG-XLoXCsk9l/view?usp=drivesdk" TargetMode="External"/><Relationship Id="rId131" Type="http://schemas.openxmlformats.org/officeDocument/2006/relationships/hyperlink" Target="https://drive.google.com/file/d/1fT2oSonaNzF1r2tbLtjyR4BLmdJ0d1Xq/view?usp=drivesdk" TargetMode="External"/><Relationship Id="rId373" Type="http://schemas.openxmlformats.org/officeDocument/2006/relationships/hyperlink" Target="https://drive.google.com/file/d/1R5wUDkZjNvHPgmwq1ZxrZCQfz5V3q175/view?usp=drivesdk" TargetMode="External"/><Relationship Id="rId130" Type="http://schemas.openxmlformats.org/officeDocument/2006/relationships/hyperlink" Target="https://drive.google.com/file/d/1WumBcVTbIjy6Lqfx77cWBHhgVHum1QIr/view?usp=drivesdk" TargetMode="External"/><Relationship Id="rId372" Type="http://schemas.openxmlformats.org/officeDocument/2006/relationships/hyperlink" Target="https://drive.google.com/file/d/1JpUW86i9b-VfrbNYr9Ps171-lDpj2gLH/view?usp=drivesdk" TargetMode="External"/><Relationship Id="rId371" Type="http://schemas.openxmlformats.org/officeDocument/2006/relationships/hyperlink" Target="https://drive.google.com/file/d/1Utmm7Lz0mmIOA7J7S2oIVNhexeaurjgl/view?usp=drivesdk" TargetMode="External"/><Relationship Id="rId136" Type="http://schemas.openxmlformats.org/officeDocument/2006/relationships/hyperlink" Target="https://drive.google.com/file/d/13ppp-EmfVIzQ5uCFANFlg9_aqTL4L85j/view?usp=drivesdk" TargetMode="External"/><Relationship Id="rId378" Type="http://schemas.openxmlformats.org/officeDocument/2006/relationships/hyperlink" Target="https://drive.google.com/file/d/1KN3JP9EeyzaHnceE6unBiMDrDSaIbXJ3/view?usp=drivesdk" TargetMode="External"/><Relationship Id="rId135" Type="http://schemas.openxmlformats.org/officeDocument/2006/relationships/hyperlink" Target="https://drive.google.com/file/d/17fQWVrjmVvMpAcjv6e3WzHrdfegxu8S5/view?usp=drivesdk" TargetMode="External"/><Relationship Id="rId377" Type="http://schemas.openxmlformats.org/officeDocument/2006/relationships/hyperlink" Target="https://drive.google.com/file/d/1Pn_0OdGSVvdWBLRVxUOKdtBZ39iscYHU/view?usp=drivesdk" TargetMode="External"/><Relationship Id="rId134" Type="http://schemas.openxmlformats.org/officeDocument/2006/relationships/hyperlink" Target="https://drive.google.com/file/d/1qH4Pcw7Oc7QHti3iO5TG-2VxXQJJ0Emn/view?usp=drivesdk" TargetMode="External"/><Relationship Id="rId376" Type="http://schemas.openxmlformats.org/officeDocument/2006/relationships/hyperlink" Target="https://drive.google.com/file/d/1TeGj2vvVHhy7nye6-f1BstsZ0buBLXUQ/view?usp=drivesdk" TargetMode="External"/><Relationship Id="rId133" Type="http://schemas.openxmlformats.org/officeDocument/2006/relationships/hyperlink" Target="https://drive.google.com/file/d/1uQ3cpLexspO2tJ9Glradwiwn_avC3UEs/view?usp=drivesdk" TargetMode="External"/><Relationship Id="rId375" Type="http://schemas.openxmlformats.org/officeDocument/2006/relationships/hyperlink" Target="https://drive.google.com/file/d/1WytrmulkjaZXmvQ1GkSRzq6XuBR5xQph/view?usp=drivesdk" TargetMode="External"/><Relationship Id="rId172" Type="http://schemas.openxmlformats.org/officeDocument/2006/relationships/hyperlink" Target="https://drive.google.com/file/d/1_pRR1z1fBNoF3SldtbadMhWXdTFzK2vQ/view?usp=drivesdk" TargetMode="External"/><Relationship Id="rId171" Type="http://schemas.openxmlformats.org/officeDocument/2006/relationships/hyperlink" Target="https://drive.google.com/file/d/1db2h5YuY77unyCMt4n2-nM4uLdyKB0gG/view?usp=drivesdk" TargetMode="External"/><Relationship Id="rId170" Type="http://schemas.openxmlformats.org/officeDocument/2006/relationships/hyperlink" Target="https://drive.google.com/file/d/1_FQGvBMSLOK76zKbJzCjtFvDnlE1RN2A/view?usp=drivesdk" TargetMode="External"/><Relationship Id="rId165" Type="http://schemas.openxmlformats.org/officeDocument/2006/relationships/hyperlink" Target="https://drive.google.com/file/d/1749fS62TL99SMyxor9X4RM5y-ESnZoaJ/view?usp=drivesdk" TargetMode="External"/><Relationship Id="rId164" Type="http://schemas.openxmlformats.org/officeDocument/2006/relationships/hyperlink" Target="https://drive.google.com/file/d/1e0eaSUqAF51XwDCsrdShSvgXCS_De2KL/view?usp=drivesdk" TargetMode="External"/><Relationship Id="rId163" Type="http://schemas.openxmlformats.org/officeDocument/2006/relationships/hyperlink" Target="https://drive.google.com/file/d/1eGuhP0Lge3zoY6esxCU_nHGiCEeUZ17p/view?usp=drivesdk" TargetMode="External"/><Relationship Id="rId162" Type="http://schemas.openxmlformats.org/officeDocument/2006/relationships/hyperlink" Target="https://drive.google.com/file/d/1Sk53wQ0L-Z41OBPITbFyQOG7XrVka2FM/view?usp=drivesdk" TargetMode="External"/><Relationship Id="rId169" Type="http://schemas.openxmlformats.org/officeDocument/2006/relationships/hyperlink" Target="https://drive.google.com/file/d/1Xof-cBckUdWSNmDew33uG3_y0OvpjrGc/view?usp=drivesdk" TargetMode="External"/><Relationship Id="rId168" Type="http://schemas.openxmlformats.org/officeDocument/2006/relationships/hyperlink" Target="https://drive.google.com/file/d/1MXTbdYM5Gi6efoC2SS8aGI05hKQGgGXp/view?usp=drivesdk" TargetMode="External"/><Relationship Id="rId167" Type="http://schemas.openxmlformats.org/officeDocument/2006/relationships/hyperlink" Target="https://drive.google.com/file/d/1C-KTqClTwyCIwwV5xDGFzVAKke413wb-/view?usp=drivesdk" TargetMode="External"/><Relationship Id="rId166" Type="http://schemas.openxmlformats.org/officeDocument/2006/relationships/hyperlink" Target="https://drive.google.com/file/d/18ZkeA4T2k8jxdVLA4notbmvDnmgM0Nue/view?usp=drivesdk" TargetMode="External"/><Relationship Id="rId161" Type="http://schemas.openxmlformats.org/officeDocument/2006/relationships/hyperlink" Target="https://drive.google.com/file/d/1ypz3kpWDQhpbmxV5YsPSWTfqBlwtRVnq/view?usp=drivesdk" TargetMode="External"/><Relationship Id="rId160" Type="http://schemas.openxmlformats.org/officeDocument/2006/relationships/hyperlink" Target="https://drive.google.com/file/d/11Xu35LuyZdrEFNoBvRWHb4Rxc5s6yFMt/view?usp=drivesdk" TargetMode="External"/><Relationship Id="rId159" Type="http://schemas.openxmlformats.org/officeDocument/2006/relationships/hyperlink" Target="https://drive.google.com/file/d/1mUbGwNDwCbNxPt8veKYIvWrMdTVGxD1f/view?usp=drivesdk" TargetMode="External"/><Relationship Id="rId154" Type="http://schemas.openxmlformats.org/officeDocument/2006/relationships/hyperlink" Target="https://drive.google.com/file/d/1ZoOEQdyGSdLsvsTuAws8iDehKfqwoTF5/view?usp=drivesdk" TargetMode="External"/><Relationship Id="rId396" Type="http://schemas.openxmlformats.org/officeDocument/2006/relationships/hyperlink" Target="https://drive.google.com/file/d/1UgFfSS7XFeA-YMChzEnzJLf-l7UILXBT/view?usp=drivesdk" TargetMode="External"/><Relationship Id="rId153" Type="http://schemas.openxmlformats.org/officeDocument/2006/relationships/hyperlink" Target="https://drive.google.com/file/d/1FXJrB-jkc-986Ul17qrXW6K357o8b1Ce/view?usp=drivesdk" TargetMode="External"/><Relationship Id="rId395" Type="http://schemas.openxmlformats.org/officeDocument/2006/relationships/hyperlink" Target="https://drive.google.com/file/d/11dV-AGAUHupXzl944XNc3hjaeJED3y7e/view?usp=drivesdk" TargetMode="External"/><Relationship Id="rId152" Type="http://schemas.openxmlformats.org/officeDocument/2006/relationships/hyperlink" Target="https://drive.google.com/file/d/1U4Nv48W5hWYgYba-FGDWKetfiB95wxwq/view?usp=drivesdk" TargetMode="External"/><Relationship Id="rId394" Type="http://schemas.openxmlformats.org/officeDocument/2006/relationships/hyperlink" Target="https://drive.google.com/file/d/1gPi_X8tgiNUmAX3WRgwJp44UdrTG0EY8/view?usp=drivesdk" TargetMode="External"/><Relationship Id="rId151" Type="http://schemas.openxmlformats.org/officeDocument/2006/relationships/hyperlink" Target="https://drive.google.com/file/d/10I2zQnlAMbiNxP0_4dB3D-QbH6BIWjvx/view?usp=drivesdk" TargetMode="External"/><Relationship Id="rId393" Type="http://schemas.openxmlformats.org/officeDocument/2006/relationships/hyperlink" Target="https://drive.google.com/file/d/1DXGcNYmL0Idul0gnhwko-dEe5369sCkS/view?usp=drivesdk" TargetMode="External"/><Relationship Id="rId158" Type="http://schemas.openxmlformats.org/officeDocument/2006/relationships/hyperlink" Target="https://drive.google.com/file/d/1_kD_0Km4sFU5lRzoUeh19c9fdNxM3AFs/view?usp=drivesdk" TargetMode="External"/><Relationship Id="rId157" Type="http://schemas.openxmlformats.org/officeDocument/2006/relationships/hyperlink" Target="https://drive.google.com/file/d/1-0EreHchP6eNNmRE-Qo9X4z0yK3X42pb/view?usp=drivesdk" TargetMode="External"/><Relationship Id="rId399" Type="http://schemas.openxmlformats.org/officeDocument/2006/relationships/hyperlink" Target="https://drive.google.com/file/d/1ewTMkKSXhOuju7_ACwy1CDCLuZ0YN3Yg/view?usp=drivesdk" TargetMode="External"/><Relationship Id="rId156" Type="http://schemas.openxmlformats.org/officeDocument/2006/relationships/hyperlink" Target="https://drive.google.com/file/d/1xgGH5nL9VAHynnZtmAP0fs1tEOZh2exg/view?usp=drivesdk" TargetMode="External"/><Relationship Id="rId398" Type="http://schemas.openxmlformats.org/officeDocument/2006/relationships/hyperlink" Target="https://drive.google.com/file/d/1gKjkmuWb_fNAVfl6l2mKfylKhkq84OJy/view?usp=drivesdk" TargetMode="External"/><Relationship Id="rId155" Type="http://schemas.openxmlformats.org/officeDocument/2006/relationships/hyperlink" Target="https://drive.google.com/file/d/1BdLe91knqmOiOqVa77gqjOhmNUW0wa2I/view?usp=drivesdk" TargetMode="External"/><Relationship Id="rId397" Type="http://schemas.openxmlformats.org/officeDocument/2006/relationships/hyperlink" Target="https://drive.google.com/file/d/1nMgmilsiGS3ft8lWgHHZSaZkU5FbIovw/view?usp=drivesdk" TargetMode="External"/><Relationship Id="rId40" Type="http://schemas.openxmlformats.org/officeDocument/2006/relationships/hyperlink" Target="https://drive.google.com/file/d/1kv_g_gPep-4EUS7qTuh9LN1HXTzV6pei/view?usp=drivesdk" TargetMode="External"/><Relationship Id="rId42" Type="http://schemas.openxmlformats.org/officeDocument/2006/relationships/hyperlink" Target="https://drive.google.com/file/d/1lWo6NcmhdMQdFTIvXoe-9VJYSPS6M3-Y/view?usp=drivesdk" TargetMode="External"/><Relationship Id="rId41" Type="http://schemas.openxmlformats.org/officeDocument/2006/relationships/hyperlink" Target="https://drive.google.com/file/d/13MLjNiWxBad3dQpGfzmfayQhiqC1cBLB/view?usp=drivesdk" TargetMode="External"/><Relationship Id="rId44" Type="http://schemas.openxmlformats.org/officeDocument/2006/relationships/hyperlink" Target="https://drive.google.com/file/d/1qk1Dg_ZDQcaZ2G0KeOHUwCFpn_IS5dbH/view?usp=drivesdk" TargetMode="External"/><Relationship Id="rId43" Type="http://schemas.openxmlformats.org/officeDocument/2006/relationships/hyperlink" Target="https://drive.google.com/file/d/1QmKfcxWGmhwgtg6-OsMUl_1vL185meki/view?usp=drivesdk" TargetMode="External"/><Relationship Id="rId46" Type="http://schemas.openxmlformats.org/officeDocument/2006/relationships/hyperlink" Target="https://drive.google.com/file/d/1e5kDCDxpOjiojczha_oGMuRHz1uermhv/view?usp=drivesdk" TargetMode="External"/><Relationship Id="rId45" Type="http://schemas.openxmlformats.org/officeDocument/2006/relationships/hyperlink" Target="https://drive.google.com/file/d/1F24IPfnjfwesZSacGZ0oujgE_yuKUXXj/view?usp=drivesdk" TargetMode="External"/><Relationship Id="rId509" Type="http://schemas.openxmlformats.org/officeDocument/2006/relationships/hyperlink" Target="https://drive.google.com/file/d/1j0QVw4xQEQSqwekm1Wm6nUk1ehqKq6Z_/view?usp=drivesdk" TargetMode="External"/><Relationship Id="rId508" Type="http://schemas.openxmlformats.org/officeDocument/2006/relationships/hyperlink" Target="https://drive.google.com/file/d/1XGQsdIfGMtuJb2YBU4Pu-9MIZOw8z-e8/view?usp=drivesdk" TargetMode="External"/><Relationship Id="rId503" Type="http://schemas.openxmlformats.org/officeDocument/2006/relationships/hyperlink" Target="https://drive.google.com/file/d/1wn4mBR0AJbPhh6CXcZZ6TjhkFRhhcF05/view?usp=drivesdk" TargetMode="External"/><Relationship Id="rId502" Type="http://schemas.openxmlformats.org/officeDocument/2006/relationships/hyperlink" Target="https://drive.google.com/file/d/1ObwzYDEdJP9R05F8nF3udlefgNvvoCpJ/view?usp=drivesdk" TargetMode="External"/><Relationship Id="rId501" Type="http://schemas.openxmlformats.org/officeDocument/2006/relationships/hyperlink" Target="https://drive.google.com/file/d/1N8SVfn-lf0ht92FKBBp8i_CyLlCQjnHS/view?usp=drivesdk" TargetMode="External"/><Relationship Id="rId500" Type="http://schemas.openxmlformats.org/officeDocument/2006/relationships/hyperlink" Target="https://drive.google.com/file/d/18Se6BIbvCwkzJ12_-PRjbnZDGV2UJHJi/view?usp=drivesdk" TargetMode="External"/><Relationship Id="rId507" Type="http://schemas.openxmlformats.org/officeDocument/2006/relationships/hyperlink" Target="https://drive.google.com/file/d/1VArGjZoTamAy_p9STiRYqjUOx_mhQtSM/view?usp=drivesdk" TargetMode="External"/><Relationship Id="rId506" Type="http://schemas.openxmlformats.org/officeDocument/2006/relationships/hyperlink" Target="https://drive.google.com/file/d/1yrvLqVtTa8ec_rUW6YGsmkWxcraJlTds/view?usp=drivesdk" TargetMode="External"/><Relationship Id="rId505" Type="http://schemas.openxmlformats.org/officeDocument/2006/relationships/hyperlink" Target="https://drive.google.com/file/d/1RdTVpXO7wI0SNZP2t1yW3Vv8B_AWsXny/view?usp=drivesdk" TargetMode="External"/><Relationship Id="rId504" Type="http://schemas.openxmlformats.org/officeDocument/2006/relationships/hyperlink" Target="https://drive.google.com/file/d/1MvXAZK2DjwWeH324PPpsdq9XAQ5G71R_/view?usp=drivesdk" TargetMode="External"/><Relationship Id="rId48" Type="http://schemas.openxmlformats.org/officeDocument/2006/relationships/hyperlink" Target="https://drive.google.com/file/d/1xPMnGD_DeTxQEOCD6mQCL_L7S38gQc8j/view?usp=drivesdk" TargetMode="External"/><Relationship Id="rId47" Type="http://schemas.openxmlformats.org/officeDocument/2006/relationships/hyperlink" Target="https://drive.google.com/file/d/1XIWrxf-5FSvZ62doMqMFSkdPgcakAjQ2/view?usp=drivesdk" TargetMode="External"/><Relationship Id="rId49" Type="http://schemas.openxmlformats.org/officeDocument/2006/relationships/hyperlink" Target="https://drive.google.com/file/d/11HSqnCcD-JExt5u7WGY7bAK0j9sxepEX/view?usp=drivesdk" TargetMode="External"/><Relationship Id="rId31" Type="http://schemas.openxmlformats.org/officeDocument/2006/relationships/hyperlink" Target="https://drive.google.com/file/d/1yufLhineeNlNcTh4jgeWKGjX1Q774pxr/view?usp=drivesdk" TargetMode="External"/><Relationship Id="rId30" Type="http://schemas.openxmlformats.org/officeDocument/2006/relationships/hyperlink" Target="https://drive.google.com/file/d/1xE9nwCLuEnrlDm22AZdt_Eku1peC5LhC/view?usp=drivesdk" TargetMode="External"/><Relationship Id="rId33" Type="http://schemas.openxmlformats.org/officeDocument/2006/relationships/hyperlink" Target="https://drive.google.com/file/d/1uFzxZr-LSkVnDYXDRZHFFAThzLNo20nJ/view?usp=drivesdk" TargetMode="External"/><Relationship Id="rId32" Type="http://schemas.openxmlformats.org/officeDocument/2006/relationships/hyperlink" Target="https://drive.google.com/file/d/1Hu6zZnCmRTskJwZ3q1pGArdVr0a26Tpv/view?usp=drivesdk" TargetMode="External"/><Relationship Id="rId35" Type="http://schemas.openxmlformats.org/officeDocument/2006/relationships/hyperlink" Target="https://drive.google.com/file/d/18lDmqfxkQh5i1twcQFg68dx04kW0MMTo/view?usp=drivesdk" TargetMode="External"/><Relationship Id="rId34" Type="http://schemas.openxmlformats.org/officeDocument/2006/relationships/hyperlink" Target="https://drive.google.com/file/d/16-QhJKWPL9f9By8aQJYHjKm20SeCnO8-/view?usp=drivesdk" TargetMode="External"/><Relationship Id="rId37" Type="http://schemas.openxmlformats.org/officeDocument/2006/relationships/hyperlink" Target="https://drive.google.com/file/d/1JFzkGNmYseD3iDB-h7zfDZ04UByNW97J/view?usp=drivesdk" TargetMode="External"/><Relationship Id="rId36" Type="http://schemas.openxmlformats.org/officeDocument/2006/relationships/hyperlink" Target="https://drive.google.com/file/d/1_XxHOdLqeUUTqjCCbKfiYw9p_dFx7KBy/view?usp=drivesdk" TargetMode="External"/><Relationship Id="rId39" Type="http://schemas.openxmlformats.org/officeDocument/2006/relationships/hyperlink" Target="https://drive.google.com/file/d/1BCbN_A45Oa2ksCNXKKcLwb55iSLTfydu/view?usp=drivesdk" TargetMode="External"/><Relationship Id="rId38" Type="http://schemas.openxmlformats.org/officeDocument/2006/relationships/hyperlink" Target="https://drive.google.com/file/d/189kDCNoSiccfLAi7jepGoBwvBufuu9Vi/view?usp=drivesdk" TargetMode="External"/><Relationship Id="rId20" Type="http://schemas.openxmlformats.org/officeDocument/2006/relationships/hyperlink" Target="https://drive.google.com/file/d/1QX5qat9JasUsIe3GVmw2MOjNe-1yJqHl/view?usp=drivesdk" TargetMode="External"/><Relationship Id="rId22" Type="http://schemas.openxmlformats.org/officeDocument/2006/relationships/hyperlink" Target="https://drive.google.com/file/d/1_CH5C9LqpQ_BitmmirS1gtK4FXLXf-p2/view?usp=drivesdk" TargetMode="External"/><Relationship Id="rId21" Type="http://schemas.openxmlformats.org/officeDocument/2006/relationships/hyperlink" Target="https://drive.google.com/file/d/16q-tW8twpVSerIxF6zco8LeuAjAj8syH/view?usp=drivesdk" TargetMode="External"/><Relationship Id="rId24" Type="http://schemas.openxmlformats.org/officeDocument/2006/relationships/hyperlink" Target="https://drive.google.com/file/d/1NIaJQCvBL7HLAv4NMdYkbJ48Ksud4l-T/view?usp=drivesdk" TargetMode="External"/><Relationship Id="rId23" Type="http://schemas.openxmlformats.org/officeDocument/2006/relationships/hyperlink" Target="https://drive.google.com/file/d/17SfpWPoUtkTvyju6CMf9Bd9QGteJL-nA/view?usp=drivesdk" TargetMode="External"/><Relationship Id="rId525" Type="http://schemas.openxmlformats.org/officeDocument/2006/relationships/hyperlink" Target="https://drive.google.com/file/d/18HxBwZqSR91AsDa2G7AxrWd2KkoxGM7c/view?usp=drivesdk" TargetMode="External"/><Relationship Id="rId524" Type="http://schemas.openxmlformats.org/officeDocument/2006/relationships/hyperlink" Target="https://drive.google.com/file/d/16jrW9reB8HvE5jBye4Xaks62vksuSZDu/view?usp=drivesdk" TargetMode="External"/><Relationship Id="rId523" Type="http://schemas.openxmlformats.org/officeDocument/2006/relationships/hyperlink" Target="https://drive.google.com/file/d/1TK5oxMfefE5vVa1-VinriHismo9Te53F/view?usp=drivesdk" TargetMode="External"/><Relationship Id="rId522" Type="http://schemas.openxmlformats.org/officeDocument/2006/relationships/hyperlink" Target="https://drive.google.com/file/d/1zWBgy1MoN17MvU3pH8i-VVnPs2eBQkZs/view?usp=drivesdk" TargetMode="External"/><Relationship Id="rId529" Type="http://schemas.openxmlformats.org/officeDocument/2006/relationships/hyperlink" Target="https://drive.google.com/file/d/1A5rwDyo899uUcVp3URoQV3zZm7JjGjag/view?usp=drivesdk" TargetMode="External"/><Relationship Id="rId528" Type="http://schemas.openxmlformats.org/officeDocument/2006/relationships/hyperlink" Target="https://drive.google.com/file/d/1EM3eKcesZU82lm50GLjKmXsqlceiEZ_4/view?usp=drivesdk" TargetMode="External"/><Relationship Id="rId527" Type="http://schemas.openxmlformats.org/officeDocument/2006/relationships/hyperlink" Target="https://drive.google.com/file/d/1nI3jSquLQTcS2C8QLJl5r5Xx39j_82Qv/view?usp=drivesdk" TargetMode="External"/><Relationship Id="rId526" Type="http://schemas.openxmlformats.org/officeDocument/2006/relationships/hyperlink" Target="https://drive.google.com/file/d/1NkCcGeoZf2CBrPcY0ExYWAC7ZX2PlgN0/view?usp=drivesdk" TargetMode="External"/><Relationship Id="rId26" Type="http://schemas.openxmlformats.org/officeDocument/2006/relationships/hyperlink" Target="https://drive.google.com/file/d/1FvsOpZioUR41KJ2DKy3U8YQu8Uoqp1v7/view?usp=drivesdk" TargetMode="External"/><Relationship Id="rId25" Type="http://schemas.openxmlformats.org/officeDocument/2006/relationships/hyperlink" Target="https://drive.google.com/file/d/1w1YjP3B06cn7T-YyvTW2EJ8eJUj-TGth/view?usp=drivesdk" TargetMode="External"/><Relationship Id="rId28" Type="http://schemas.openxmlformats.org/officeDocument/2006/relationships/hyperlink" Target="https://drive.google.com/file/d/1470iumkN6134ACJMkSNjpgmbAPdCcLL5/view?usp=drivesdk" TargetMode="External"/><Relationship Id="rId27" Type="http://schemas.openxmlformats.org/officeDocument/2006/relationships/hyperlink" Target="https://drive.google.com/file/d/11zuaETbY8HpL0sEhWN3HsqzD1J0zbWDS/view?usp=drivesdk" TargetMode="External"/><Relationship Id="rId521" Type="http://schemas.openxmlformats.org/officeDocument/2006/relationships/hyperlink" Target="https://drive.google.com/file/d/1hDGQ3X_yq4waLh4ulEPecydRAyQQy502/view?usp=drivesdk" TargetMode="External"/><Relationship Id="rId29" Type="http://schemas.openxmlformats.org/officeDocument/2006/relationships/hyperlink" Target="https://drive.google.com/file/d/1yB4pHYWY4wEH2pK_GhMq-oOvrMKxCWsZ/view?usp=drivesdk" TargetMode="External"/><Relationship Id="rId520" Type="http://schemas.openxmlformats.org/officeDocument/2006/relationships/hyperlink" Target="https://drive.google.com/file/d/1UHhZ19Bj25jFvs3IRRUOfMvzbIL1ILC2/view?usp=drivesdk" TargetMode="External"/><Relationship Id="rId11" Type="http://schemas.openxmlformats.org/officeDocument/2006/relationships/hyperlink" Target="https://drive.google.com/file/d/1L7YGCKnd4Nph5PLxXbml0yaYFPltTvGe/view?usp=drivesdk" TargetMode="External"/><Relationship Id="rId10" Type="http://schemas.openxmlformats.org/officeDocument/2006/relationships/hyperlink" Target="https://drive.google.com/file/d/1B_iamJrjLep4GpkvuSZFH62xphbWDhNZ/view?usp=drivesdk" TargetMode="External"/><Relationship Id="rId13" Type="http://schemas.openxmlformats.org/officeDocument/2006/relationships/hyperlink" Target="https://drive.google.com/file/d/1I0DhA8eTUraYWPs6jgFS3PrBBVa0ApXw/view?usp=drivesdk" TargetMode="External"/><Relationship Id="rId12" Type="http://schemas.openxmlformats.org/officeDocument/2006/relationships/hyperlink" Target="https://drive.google.com/file/d/1q7Nz0w8TX-4AXYc66O5d0Uy1TUH3Leg0/view?usp=drivesdk" TargetMode="External"/><Relationship Id="rId519" Type="http://schemas.openxmlformats.org/officeDocument/2006/relationships/hyperlink" Target="https://drive.google.com/file/d/1y0zY3n0uGQdo-zBVOlVwcUaXBQpuxwNs/view?usp=drivesdk" TargetMode="External"/><Relationship Id="rId514" Type="http://schemas.openxmlformats.org/officeDocument/2006/relationships/hyperlink" Target="https://drive.google.com/file/d/1Tyz__SkkA8p2xfIkF75bhhwt43BYTKSq/view?usp=drivesdk" TargetMode="External"/><Relationship Id="rId513" Type="http://schemas.openxmlformats.org/officeDocument/2006/relationships/hyperlink" Target="https://drive.google.com/file/d/1KqsBGc0X8ytTqJkGiLLiPia8Fvm4xb_9/view?usp=drivesdk" TargetMode="External"/><Relationship Id="rId512" Type="http://schemas.openxmlformats.org/officeDocument/2006/relationships/hyperlink" Target="https://drive.google.com/file/d/1U4z0qsVpVk0p1B3ONFG5w86x_s3BrUUs/view?usp=drivesdk" TargetMode="External"/><Relationship Id="rId511" Type="http://schemas.openxmlformats.org/officeDocument/2006/relationships/hyperlink" Target="https://drive.google.com/file/d/160OqOEcZhPvGMmr30zXuql4QaBqb6qMh/view?usp=drivesdk" TargetMode="External"/><Relationship Id="rId518" Type="http://schemas.openxmlformats.org/officeDocument/2006/relationships/hyperlink" Target="https://drive.google.com/file/d/1p3itqIa22bBL6ZVdrgnpxovmolLKBz4s/view?usp=drivesdk" TargetMode="External"/><Relationship Id="rId517" Type="http://schemas.openxmlformats.org/officeDocument/2006/relationships/hyperlink" Target="https://drive.google.com/file/d/1-g7_Dd-KqCOIqObkJ3q6ipqAPTO4UY20/view?usp=drivesdk" TargetMode="External"/><Relationship Id="rId516" Type="http://schemas.openxmlformats.org/officeDocument/2006/relationships/hyperlink" Target="https://drive.google.com/file/d/1pzX_uRW8L1AB2dPUGmkMZI14p11Wbdc-/view?usp=drivesdk" TargetMode="External"/><Relationship Id="rId515" Type="http://schemas.openxmlformats.org/officeDocument/2006/relationships/hyperlink" Target="https://drive.google.com/file/d/1sRlViCUQ9WQxfAnprOLIywtci8ZB9cmn/view?usp=drivesdk" TargetMode="External"/><Relationship Id="rId15" Type="http://schemas.openxmlformats.org/officeDocument/2006/relationships/hyperlink" Target="https://drive.google.com/file/d/1jgFq-2nkwq0R7cNAd1pENj-eyMs-mUfQ/view?usp=drivesdk" TargetMode="External"/><Relationship Id="rId14" Type="http://schemas.openxmlformats.org/officeDocument/2006/relationships/hyperlink" Target="https://drive.google.com/file/d/1dBL1QE6u-dQsbUs3H_SsLzNq2Jj1J41L/view?usp=drivesdk" TargetMode="External"/><Relationship Id="rId17" Type="http://schemas.openxmlformats.org/officeDocument/2006/relationships/hyperlink" Target="https://drive.google.com/file/d/1BFf0N1QyKLNJ_vOHeSaIGL7seMdq2k9g/view?usp=drivesdk" TargetMode="External"/><Relationship Id="rId16" Type="http://schemas.openxmlformats.org/officeDocument/2006/relationships/hyperlink" Target="https://drive.google.com/file/d/1it4ChJA6eoE1dECKEVRtbW0mzdnLqlLV/view?usp=drivesdk" TargetMode="External"/><Relationship Id="rId19" Type="http://schemas.openxmlformats.org/officeDocument/2006/relationships/hyperlink" Target="https://drive.google.com/file/d/1eRkIKn2ZuYUJ5eQHH0gh9mny4Wx9IBmQ/view?usp=drivesdk" TargetMode="External"/><Relationship Id="rId510" Type="http://schemas.openxmlformats.org/officeDocument/2006/relationships/hyperlink" Target="https://drive.google.com/file/d/1vRtkKjbsQS7rNNT0tiaFuNNZQA9JI8J1/view?usp=drivesdk" TargetMode="External"/><Relationship Id="rId18" Type="http://schemas.openxmlformats.org/officeDocument/2006/relationships/hyperlink" Target="https://drive.google.com/file/d/10aLuSegQ0vNyuN2PKg4exkWtEo5fxpXQ/view?usp=drivesdk" TargetMode="External"/><Relationship Id="rId84" Type="http://schemas.openxmlformats.org/officeDocument/2006/relationships/hyperlink" Target="https://drive.google.com/file/d/1WS-Ea_fIi1SxgTCSUVC9Bcw7xdNC-UOv/view?usp=drivesdk" TargetMode="External"/><Relationship Id="rId83" Type="http://schemas.openxmlformats.org/officeDocument/2006/relationships/hyperlink" Target="https://drive.google.com/file/d/1KNQpsq3DvT8J5DarUVmaKwjCYHcwLZ5X/view?usp=drivesdk" TargetMode="External"/><Relationship Id="rId86" Type="http://schemas.openxmlformats.org/officeDocument/2006/relationships/hyperlink" Target="https://drive.google.com/file/d/1luaFjsh1jqNxcXpoMHALJjz7Zyw8m9X4/view?usp=drivesdk" TargetMode="External"/><Relationship Id="rId85" Type="http://schemas.openxmlformats.org/officeDocument/2006/relationships/hyperlink" Target="https://drive.google.com/file/d/13QmTJXfbbp6auoT9LYZB6vjZVHTwkgTK/view?usp=drivesdk" TargetMode="External"/><Relationship Id="rId88" Type="http://schemas.openxmlformats.org/officeDocument/2006/relationships/hyperlink" Target="https://drive.google.com/file/d/1WyNHBB7RnvKCk2npzv9cAkrDdF1rqF74/view?usp=drivesdk" TargetMode="External"/><Relationship Id="rId87" Type="http://schemas.openxmlformats.org/officeDocument/2006/relationships/hyperlink" Target="https://drive.google.com/file/d/1s3Sl1XHsWEKGBv381xjfQrh9Yx3mJ6hx/view?usp=drivesdk" TargetMode="External"/><Relationship Id="rId89" Type="http://schemas.openxmlformats.org/officeDocument/2006/relationships/hyperlink" Target="https://drive.google.com/file/d/1We5kJqXLA9aHJvkoYR83ozlUSsYHr04t/view?usp=drivesdk" TargetMode="External"/><Relationship Id="rId80" Type="http://schemas.openxmlformats.org/officeDocument/2006/relationships/hyperlink" Target="https://drive.google.com/file/d/1GzG0eR-V0iCqiSfTuw4DHwfJU7aL2Myn/view?usp=drivesdk" TargetMode="External"/><Relationship Id="rId82" Type="http://schemas.openxmlformats.org/officeDocument/2006/relationships/hyperlink" Target="https://drive.google.com/file/d/1bLz0OE8whz5hgdmX8dCOFDmNxNe2YXHv/view?usp=drivesdk" TargetMode="External"/><Relationship Id="rId81" Type="http://schemas.openxmlformats.org/officeDocument/2006/relationships/hyperlink" Target="https://drive.google.com/file/d/1lkxjNs8gE_gFL-8ksyka4KrX1B_3pQKO/view?usp=drivesdk" TargetMode="External"/><Relationship Id="rId73" Type="http://schemas.openxmlformats.org/officeDocument/2006/relationships/hyperlink" Target="https://drive.google.com/file/d/1ynkSsSlCVo852dSQSHXNsmUfoIMGsnOs/view?usp=drivesdk" TargetMode="External"/><Relationship Id="rId72" Type="http://schemas.openxmlformats.org/officeDocument/2006/relationships/hyperlink" Target="https://drive.google.com/file/d/1IjT-C8DhjQpngJS6Jl0ZJKfStY8QK6qY/view?usp=drivesdk" TargetMode="External"/><Relationship Id="rId75" Type="http://schemas.openxmlformats.org/officeDocument/2006/relationships/hyperlink" Target="https://drive.google.com/file/d/1yczDXp55aFoW-vHcviG6bPepLa3sF6DD/view?usp=drivesdk" TargetMode="External"/><Relationship Id="rId74" Type="http://schemas.openxmlformats.org/officeDocument/2006/relationships/hyperlink" Target="https://drive.google.com/file/d/1HRcWEEM-9JUbfg-4NkX4HANbAYDLJCtA/view?usp=drivesdk" TargetMode="External"/><Relationship Id="rId77" Type="http://schemas.openxmlformats.org/officeDocument/2006/relationships/hyperlink" Target="https://drive.google.com/file/d/1IbCEGE8oYnQXi81i47kNxDJtPINUJqrL/view?usp=drivesdk" TargetMode="External"/><Relationship Id="rId76" Type="http://schemas.openxmlformats.org/officeDocument/2006/relationships/hyperlink" Target="https://drive.google.com/file/d/1TYU6GmPXCc-0AFMmFsGqAo7uZpoU5UgZ/view?usp=drivesdk" TargetMode="External"/><Relationship Id="rId79" Type="http://schemas.openxmlformats.org/officeDocument/2006/relationships/hyperlink" Target="https://drive.google.com/file/d/1YvPxgi-T-Qd0rI5UInOLScq39Q04ppcz/view?usp=drivesdk" TargetMode="External"/><Relationship Id="rId78" Type="http://schemas.openxmlformats.org/officeDocument/2006/relationships/hyperlink" Target="https://drive.google.com/file/d/17BhaNNcWo-O3csej015tHNRwOJ9MzLmN/view?usp=drivesdk" TargetMode="External"/><Relationship Id="rId71" Type="http://schemas.openxmlformats.org/officeDocument/2006/relationships/hyperlink" Target="https://drive.google.com/file/d/1f9ebi96hoBiRdjH_dxfo0lOcAv-D0N29/view?usp=drivesdk" TargetMode="External"/><Relationship Id="rId70" Type="http://schemas.openxmlformats.org/officeDocument/2006/relationships/hyperlink" Target="https://drive.google.com/file/d/1DMnirHIrIXIyGMWgyUcZW03eiiRv9rAs/view?usp=drivesdk" TargetMode="External"/><Relationship Id="rId62" Type="http://schemas.openxmlformats.org/officeDocument/2006/relationships/hyperlink" Target="https://drive.google.com/file/d/1zNuyU0v04WtJhqr8JxQruf5mFV6ni1Zo/view?usp=drivesdk" TargetMode="External"/><Relationship Id="rId61" Type="http://schemas.openxmlformats.org/officeDocument/2006/relationships/hyperlink" Target="https://drive.google.com/file/d/1J_qFsbe71fRweZV5DlrzMz2Id9DSEXqt/view?usp=drivesdk" TargetMode="External"/><Relationship Id="rId64" Type="http://schemas.openxmlformats.org/officeDocument/2006/relationships/hyperlink" Target="https://drive.google.com/file/d/19yeyteZ5lfMFQyY13NGuCjdKcV78-AwS/view?usp=drivesdk" TargetMode="External"/><Relationship Id="rId63" Type="http://schemas.openxmlformats.org/officeDocument/2006/relationships/hyperlink" Target="https://drive.google.com/file/d/1bQYzs_K2OTpM4rwftwA_eqZAW6jTFkZr/view?usp=drivesdk" TargetMode="External"/><Relationship Id="rId66" Type="http://schemas.openxmlformats.org/officeDocument/2006/relationships/hyperlink" Target="https://drive.google.com/file/d/1B560Ixs-Kv_pvYOu3PAIbQXo8mKVrSvB/view?usp=drivesdk" TargetMode="External"/><Relationship Id="rId65" Type="http://schemas.openxmlformats.org/officeDocument/2006/relationships/hyperlink" Target="https://drive.google.com/file/d/168lRjCVUM1wNLT3um4xbCMEUDgJjzqaN/view?usp=drivesdk" TargetMode="External"/><Relationship Id="rId68" Type="http://schemas.openxmlformats.org/officeDocument/2006/relationships/hyperlink" Target="https://drive.google.com/file/d/1ty95VDNanPCPF0NPgUnzL19HYaBlGdb-/view?usp=drivesdk" TargetMode="External"/><Relationship Id="rId67" Type="http://schemas.openxmlformats.org/officeDocument/2006/relationships/hyperlink" Target="https://drive.google.com/file/d/1KigFrM8XR4EAOQWD0pjGp1GJBTIAHMxp/view?usp=drivesdk" TargetMode="External"/><Relationship Id="rId60" Type="http://schemas.openxmlformats.org/officeDocument/2006/relationships/hyperlink" Target="https://drive.google.com/file/d/14X9xpKsJb6bozi8yj55ReVPpwzt41_0Y/view?usp=drivesdk" TargetMode="External"/><Relationship Id="rId69" Type="http://schemas.openxmlformats.org/officeDocument/2006/relationships/hyperlink" Target="https://drive.google.com/file/d/1F9fc_jfFlOgzDsnD7h_JboWB8fIjFgRW/view?usp=drivesdk" TargetMode="External"/><Relationship Id="rId51" Type="http://schemas.openxmlformats.org/officeDocument/2006/relationships/hyperlink" Target="https://drive.google.com/file/d/1Fo5AUrZIIf2ZMNoXcuc8jY--4frUHlt-/view?usp=drivesdk" TargetMode="External"/><Relationship Id="rId50" Type="http://schemas.openxmlformats.org/officeDocument/2006/relationships/hyperlink" Target="https://drive.google.com/file/d/1njwjFymwar1NXknkpVfuFIpEOqahbXBd/view?usp=drivesdk" TargetMode="External"/><Relationship Id="rId53" Type="http://schemas.openxmlformats.org/officeDocument/2006/relationships/hyperlink" Target="https://drive.google.com/file/d/1TZNeFycZYdSdZCdYtFn8yrFjjFDBPKDe/view?usp=drivesdk" TargetMode="External"/><Relationship Id="rId52" Type="http://schemas.openxmlformats.org/officeDocument/2006/relationships/hyperlink" Target="https://drive.google.com/file/d/10WBAAvd_YAtMEmLOWregFJbSbr58qW63/view?usp=drivesdk" TargetMode="External"/><Relationship Id="rId55" Type="http://schemas.openxmlformats.org/officeDocument/2006/relationships/hyperlink" Target="https://drive.google.com/file/d/1JbfqMFXmPU-ysjuFkMOIEMSCwXPzx0H7/view?usp=drivesdk" TargetMode="External"/><Relationship Id="rId54" Type="http://schemas.openxmlformats.org/officeDocument/2006/relationships/hyperlink" Target="https://drive.google.com/file/d/17VmV3JlHGU0ZSdQE7dsnty8nK-hKhS10/view?usp=drivesdk" TargetMode="External"/><Relationship Id="rId57" Type="http://schemas.openxmlformats.org/officeDocument/2006/relationships/hyperlink" Target="https://drive.google.com/file/d/1RKnkTgKu-oww6D2yFXVmuKUIyGc8e-IT/view?usp=drivesdk" TargetMode="External"/><Relationship Id="rId56" Type="http://schemas.openxmlformats.org/officeDocument/2006/relationships/hyperlink" Target="https://drive.google.com/file/d/1dVImk_pFnNXrvSw0jhdXKfMPWOQQIy3K/view?usp=drivesdk" TargetMode="External"/><Relationship Id="rId59" Type="http://schemas.openxmlformats.org/officeDocument/2006/relationships/hyperlink" Target="https://drive.google.com/file/d/1qcfwOJqXRDmsweJqmRUwjrGNsOxG065J/view?usp=drivesdk" TargetMode="External"/><Relationship Id="rId58" Type="http://schemas.openxmlformats.org/officeDocument/2006/relationships/hyperlink" Target="https://drive.google.com/file/d/1Mme-ZMn7cISXUEeAZ8Vc1KbE37tLDgq_/view?usp=drivesdk" TargetMode="External"/><Relationship Id="rId590" Type="http://schemas.openxmlformats.org/officeDocument/2006/relationships/hyperlink" Target="https://drive.google.com/file/d/1NaoEk3_Sj49RtpiJ6JFHilEqN6f1AIdC/view?usp=drivesdk" TargetMode="External"/><Relationship Id="rId107" Type="http://schemas.openxmlformats.org/officeDocument/2006/relationships/hyperlink" Target="https://drive.google.com/file/d/14zEPW6s1spWnL-k1dHhueogiFYpj4BTl/view?usp=drivesdk" TargetMode="External"/><Relationship Id="rId349" Type="http://schemas.openxmlformats.org/officeDocument/2006/relationships/hyperlink" Target="https://drive.google.com/file/d/1Vo2j0u_TRQ_Zg4kVQqI1AdmRs5Jt8lJA/view?usp=drivesdk" TargetMode="External"/><Relationship Id="rId106" Type="http://schemas.openxmlformats.org/officeDocument/2006/relationships/hyperlink" Target="https://drive.google.com/file/d/13jPwTlLZvT5gpXy0-NVlI048PMa2Ia-7/view?usp=drivesdk" TargetMode="External"/><Relationship Id="rId348" Type="http://schemas.openxmlformats.org/officeDocument/2006/relationships/hyperlink" Target="https://drive.google.com/file/d/10oC63GBypJYda-g8HKg43THWY_mgtMX8/view?usp=drivesdk" TargetMode="External"/><Relationship Id="rId105" Type="http://schemas.openxmlformats.org/officeDocument/2006/relationships/hyperlink" Target="https://drive.google.com/file/d/1ER9lfmeKtMtlkhpKYama5-zofASYcQk-/view?usp=drivesdk" TargetMode="External"/><Relationship Id="rId347" Type="http://schemas.openxmlformats.org/officeDocument/2006/relationships/hyperlink" Target="https://drive.google.com/file/d/14VJA5FLKzne7oFD8cNAXhyXeJVsy4OUZ/view?usp=drivesdk" TargetMode="External"/><Relationship Id="rId589" Type="http://schemas.openxmlformats.org/officeDocument/2006/relationships/hyperlink" Target="https://drive.google.com/file/d/1KAYbTP28knj8Ap8__PI0LDFKO5yCRlMc/view?usp=drivesdk" TargetMode="External"/><Relationship Id="rId104" Type="http://schemas.openxmlformats.org/officeDocument/2006/relationships/hyperlink" Target="https://drive.google.com/file/d/1_xHtw3e4B0YEOAeSe1RRvd_kk5Sj4WJl/view?usp=drivesdk" TargetMode="External"/><Relationship Id="rId346" Type="http://schemas.openxmlformats.org/officeDocument/2006/relationships/hyperlink" Target="https://drive.google.com/file/d/1UkjmX6zueYyZHZDqvYVMUavPiVVxAeQl/view?usp=drivesdk" TargetMode="External"/><Relationship Id="rId588" Type="http://schemas.openxmlformats.org/officeDocument/2006/relationships/hyperlink" Target="https://drive.google.com/file/d/1rUrqnD4UfsZaHgcqSXdtIxO8rVi0nq7H/view?usp=drivesdk" TargetMode="External"/><Relationship Id="rId109" Type="http://schemas.openxmlformats.org/officeDocument/2006/relationships/hyperlink" Target="https://drive.google.com/file/d/1L2gR_4PCiGGKDfg9u5WbhyDBW8F3V9CX/view?usp=drivesdk" TargetMode="External"/><Relationship Id="rId108" Type="http://schemas.openxmlformats.org/officeDocument/2006/relationships/hyperlink" Target="https://drive.google.com/file/d/1vnY1hI6SnrBU1O9BNSTeYlGcDbRX4DJE/view?usp=drivesdk" TargetMode="External"/><Relationship Id="rId341" Type="http://schemas.openxmlformats.org/officeDocument/2006/relationships/hyperlink" Target="https://drive.google.com/file/d/1ggrQCX6QhXi807CXGQjNypdIKS9cS2Ft/view?usp=drivesdk" TargetMode="External"/><Relationship Id="rId583" Type="http://schemas.openxmlformats.org/officeDocument/2006/relationships/hyperlink" Target="https://drive.google.com/file/d/1Si_qgAd5x1PMBvD-bm0NTXpsScjMJJxF/view?usp=drivesdk" TargetMode="External"/><Relationship Id="rId340" Type="http://schemas.openxmlformats.org/officeDocument/2006/relationships/hyperlink" Target="https://drive.google.com/file/d/13JaHk4Hrhrun60FcvUB8Z8-0yZ9_TonM/view?usp=drivesdk" TargetMode="External"/><Relationship Id="rId582" Type="http://schemas.openxmlformats.org/officeDocument/2006/relationships/hyperlink" Target="https://drive.google.com/file/d/1f4ztDNIiFELDVJBNJfmN6F7LYI0pw2Fn/view?usp=drivesdk" TargetMode="External"/><Relationship Id="rId581" Type="http://schemas.openxmlformats.org/officeDocument/2006/relationships/hyperlink" Target="https://drive.google.com/file/d/130iH8QJSIjXWSejt3o6XKIwhwLLbp9fG/view?usp=drivesdk" TargetMode="External"/><Relationship Id="rId580" Type="http://schemas.openxmlformats.org/officeDocument/2006/relationships/hyperlink" Target="https://drive.google.com/file/d/1FVTXUWPAfg52wO8dMZFwDLq2nxr4ifd-/view?usp=drivesdk" TargetMode="External"/><Relationship Id="rId103" Type="http://schemas.openxmlformats.org/officeDocument/2006/relationships/hyperlink" Target="https://drive.google.com/file/d/1c7qe08UYGDTG6QJkihoK_QqcnZdRfKsl/view?usp=drivesdk" TargetMode="External"/><Relationship Id="rId345" Type="http://schemas.openxmlformats.org/officeDocument/2006/relationships/hyperlink" Target="https://drive.google.com/file/d/13HxvA1mjIZB0cOAD07QRLyPVXMXWKmxP/view?usp=drivesdk" TargetMode="External"/><Relationship Id="rId587" Type="http://schemas.openxmlformats.org/officeDocument/2006/relationships/hyperlink" Target="https://drive.google.com/file/d/1nqrwQGzBLyNCHSsmZlXa4IkLForkyI1d/view?usp=drivesdk" TargetMode="External"/><Relationship Id="rId102" Type="http://schemas.openxmlformats.org/officeDocument/2006/relationships/hyperlink" Target="https://drive.google.com/file/d/1Ywh1f33tOuCWFkAYQ8J9x1wkuhcvWTAg/view?usp=drivesdk" TargetMode="External"/><Relationship Id="rId344" Type="http://schemas.openxmlformats.org/officeDocument/2006/relationships/hyperlink" Target="https://drive.google.com/file/d/1JgUo8Vq1Hii55UVasLiM6GtimErbGPkS/view?usp=drivesdk" TargetMode="External"/><Relationship Id="rId586" Type="http://schemas.openxmlformats.org/officeDocument/2006/relationships/hyperlink" Target="https://drive.google.com/file/d/1D5ePfbgq0BSKoqpyNcC3iBa-0zNGLxe6/view?usp=drivesdk" TargetMode="External"/><Relationship Id="rId101" Type="http://schemas.openxmlformats.org/officeDocument/2006/relationships/hyperlink" Target="https://drive.google.com/file/d/1ZotoYYH34STnFf3E5Y0D0Blv2Wa3LoWx/view?usp=drivesdk" TargetMode="External"/><Relationship Id="rId343" Type="http://schemas.openxmlformats.org/officeDocument/2006/relationships/hyperlink" Target="https://drive.google.com/file/d/1h49jPzfZmfTxQ9yfQgu4tD9NHi2j8BLS/view?usp=drivesdk" TargetMode="External"/><Relationship Id="rId585" Type="http://schemas.openxmlformats.org/officeDocument/2006/relationships/hyperlink" Target="https://drive.google.com/file/d/1lWK7nRfocvp4mk1WYGuKueKCTrr6ikNP/view?usp=drivesdk" TargetMode="External"/><Relationship Id="rId100" Type="http://schemas.openxmlformats.org/officeDocument/2006/relationships/hyperlink" Target="https://drive.google.com/file/d/1yzBK9WJ972dAKyyIp8FssiZz2K-JfELE/view?usp=drivesdk" TargetMode="External"/><Relationship Id="rId342" Type="http://schemas.openxmlformats.org/officeDocument/2006/relationships/hyperlink" Target="https://drive.google.com/file/d/1oRQtoOd2ZJ6N3EmkF8PJS70D29DWSq4a/view?usp=drivesdk" TargetMode="External"/><Relationship Id="rId584" Type="http://schemas.openxmlformats.org/officeDocument/2006/relationships/hyperlink" Target="https://drive.google.com/file/d/18F5yk2cLrx-u7mRzGutDZMbn0_M_Fum_/view?usp=drivesdk" TargetMode="External"/><Relationship Id="rId338" Type="http://schemas.openxmlformats.org/officeDocument/2006/relationships/hyperlink" Target="https://drive.google.com/file/d/15k60TssK-4gwtF2P4_jgeezx6m94PaEv/view?usp=drivesdk" TargetMode="External"/><Relationship Id="rId337" Type="http://schemas.openxmlformats.org/officeDocument/2006/relationships/hyperlink" Target="https://drive.google.com/file/d/1jJ4DMs4hNOIZ9l-7HUet0pOA7j8k3MKD/view?usp=drivesdk" TargetMode="External"/><Relationship Id="rId579" Type="http://schemas.openxmlformats.org/officeDocument/2006/relationships/hyperlink" Target="https://drive.google.com/file/d/1esZJdpRpdkLm67KuIqSMoC87bL6yawJz/view?usp=drivesdk" TargetMode="External"/><Relationship Id="rId336" Type="http://schemas.openxmlformats.org/officeDocument/2006/relationships/hyperlink" Target="https://drive.google.com/file/d/1Zt2H-MWxvvKsJ4BA46zGxGZvsCmwukB3/view?usp=drivesdk" TargetMode="External"/><Relationship Id="rId578" Type="http://schemas.openxmlformats.org/officeDocument/2006/relationships/hyperlink" Target="https://drive.google.com/file/d/1f7RT9PkO-XtnMJc10_6tKpdQ3f0zlwHS/view?usp=drivesdk" TargetMode="External"/><Relationship Id="rId335" Type="http://schemas.openxmlformats.org/officeDocument/2006/relationships/hyperlink" Target="https://drive.google.com/file/d/1AuS8F7L2Lhl7YhYAd40uvPZGiRKbCLUw/view?usp=drivesdk" TargetMode="External"/><Relationship Id="rId577" Type="http://schemas.openxmlformats.org/officeDocument/2006/relationships/hyperlink" Target="https://drive.google.com/file/d/1E-SWAYfzFzJpDWz7QhR_0DJP7gBS-bw3/view?usp=drivesdk" TargetMode="External"/><Relationship Id="rId339" Type="http://schemas.openxmlformats.org/officeDocument/2006/relationships/hyperlink" Target="https://drive.google.com/file/d/1GbKhK3qJWl6j5HNWf2sXTNiMvXjUcUVw/view?usp=drivesdk" TargetMode="External"/><Relationship Id="rId330" Type="http://schemas.openxmlformats.org/officeDocument/2006/relationships/hyperlink" Target="https://drive.google.com/file/d/1fcS8tdf80PY3wFnzRqp_b5igQqBQMVns/view?usp=drivesdk" TargetMode="External"/><Relationship Id="rId572" Type="http://schemas.openxmlformats.org/officeDocument/2006/relationships/hyperlink" Target="https://drive.google.com/file/d/14Aky2MOcSBj3IUr5p72k3BYtvJC7GeHY/view?usp=drivesdk" TargetMode="External"/><Relationship Id="rId571" Type="http://schemas.openxmlformats.org/officeDocument/2006/relationships/hyperlink" Target="https://drive.google.com/file/d/1nO_GcfKpoDchsK6yPsCtm9twM4Fc7pJM/view?usp=drivesdk" TargetMode="External"/><Relationship Id="rId570" Type="http://schemas.openxmlformats.org/officeDocument/2006/relationships/hyperlink" Target="https://drive.google.com/file/d/1Em4LQhQjJR9gTk7nbqUty7El2uo0SkO5/view?usp=drivesdk" TargetMode="External"/><Relationship Id="rId334" Type="http://schemas.openxmlformats.org/officeDocument/2006/relationships/hyperlink" Target="https://drive.google.com/file/d/1bdZgbwGkumOaG9TebVtpNtZGmE_C-47d/view?usp=drivesdk" TargetMode="External"/><Relationship Id="rId576" Type="http://schemas.openxmlformats.org/officeDocument/2006/relationships/hyperlink" Target="https://drive.google.com/file/d/1_cMCaY11LIVC3XXdckWrR0oko-093thR/view?usp=drivesdk" TargetMode="External"/><Relationship Id="rId333" Type="http://schemas.openxmlformats.org/officeDocument/2006/relationships/hyperlink" Target="https://drive.google.com/file/d/1oOCftjlu-HlDDulDQF27V9L30hsn-7HP/view?usp=drivesdk" TargetMode="External"/><Relationship Id="rId575" Type="http://schemas.openxmlformats.org/officeDocument/2006/relationships/hyperlink" Target="https://drive.google.com/file/d/1o6f_ggJCgokIxiCdOYzhV4pf0m72LE0h/view?usp=drivesdk" TargetMode="External"/><Relationship Id="rId332" Type="http://schemas.openxmlformats.org/officeDocument/2006/relationships/hyperlink" Target="https://drive.google.com/file/d/1DRV08Npi1JBYRCJOsEchBtoQzt-8s8dN/view?usp=drivesdk" TargetMode="External"/><Relationship Id="rId574" Type="http://schemas.openxmlformats.org/officeDocument/2006/relationships/hyperlink" Target="https://drive.google.com/file/d/1u78wvB-qG5fw2g4Cvep33EySTKnzpHmu/view?usp=drivesdk" TargetMode="External"/><Relationship Id="rId331" Type="http://schemas.openxmlformats.org/officeDocument/2006/relationships/hyperlink" Target="https://drive.google.com/file/d/1Zb6Gg9WCs4yRV86JZyNd8tk5i4IT4cL0/view?usp=drivesdk" TargetMode="External"/><Relationship Id="rId573" Type="http://schemas.openxmlformats.org/officeDocument/2006/relationships/hyperlink" Target="https://drive.google.com/file/d/1WFifFKMVTtpxIXUeYseOsfhh_mkYoKQu/view?usp=drivesdk" TargetMode="External"/><Relationship Id="rId370" Type="http://schemas.openxmlformats.org/officeDocument/2006/relationships/hyperlink" Target="https://drive.google.com/file/d/1CM8ctTthqMUovC7Qn5x2DydCCn15bKtl/view?usp=drivesdk" TargetMode="External"/><Relationship Id="rId129" Type="http://schemas.openxmlformats.org/officeDocument/2006/relationships/hyperlink" Target="https://drive.google.com/file/d/1lWYedv_wjlaNcrbzd-ywe9je0ctgkscL/view?usp=drivesdk" TargetMode="External"/><Relationship Id="rId128" Type="http://schemas.openxmlformats.org/officeDocument/2006/relationships/hyperlink" Target="https://drive.google.com/file/d/1DRlzw3OLQFwUpOQaE3CgiArlgfGlh-2f/view?usp=drivesdk" TargetMode="External"/><Relationship Id="rId127" Type="http://schemas.openxmlformats.org/officeDocument/2006/relationships/hyperlink" Target="https://drive.google.com/file/d/14Vd4rGb4yR4VSoCoZxe9JCwhYiGLumCt/view?usp=drivesdk" TargetMode="External"/><Relationship Id="rId369" Type="http://schemas.openxmlformats.org/officeDocument/2006/relationships/hyperlink" Target="https://drive.google.com/file/d/1ms34GsrZiEvx5xYxFvmxYBqsW0fVCfeX/view?usp=drivesdk" TargetMode="External"/><Relationship Id="rId126" Type="http://schemas.openxmlformats.org/officeDocument/2006/relationships/hyperlink" Target="https://drive.google.com/file/d/1V95HSFolacAJJcBxNA8gelNkaNXb3z7W/view?usp=drivesdk" TargetMode="External"/><Relationship Id="rId368" Type="http://schemas.openxmlformats.org/officeDocument/2006/relationships/hyperlink" Target="https://drive.google.com/file/d/1c0ryY-bk_Ly1_kUyyHC9nShEPWyo-5zb/view?usp=drivesdk" TargetMode="External"/><Relationship Id="rId121" Type="http://schemas.openxmlformats.org/officeDocument/2006/relationships/hyperlink" Target="https://drive.google.com/file/d/1DqH--zcKLCBmiZZ5o_FF1Oka_OYsM0k0/view?usp=drivesdk" TargetMode="External"/><Relationship Id="rId363" Type="http://schemas.openxmlformats.org/officeDocument/2006/relationships/hyperlink" Target="https://drive.google.com/file/d/1xrBWnMdOF_yPF7Rmd7ZQClr3wyXF5Z_3/view?usp=drivesdk" TargetMode="External"/><Relationship Id="rId120" Type="http://schemas.openxmlformats.org/officeDocument/2006/relationships/hyperlink" Target="https://drive.google.com/file/d/1MWIUnVYoIK3ssd4ef8DgDgrFqHm-6o5w/view?usp=drivesdk" TargetMode="External"/><Relationship Id="rId362" Type="http://schemas.openxmlformats.org/officeDocument/2006/relationships/hyperlink" Target="https://drive.google.com/file/d/1TxDCX1JwfPo3491j0higs73KrlFXGSzH/view?usp=drivesdk" TargetMode="External"/><Relationship Id="rId361" Type="http://schemas.openxmlformats.org/officeDocument/2006/relationships/hyperlink" Target="https://drive.google.com/file/d/1KuSiXa7dRWNryffF8esZdkYJA8ezUrHj/view?usp=drivesdk" TargetMode="External"/><Relationship Id="rId360" Type="http://schemas.openxmlformats.org/officeDocument/2006/relationships/hyperlink" Target="https://drive.google.com/file/d/1YtQxpfNCHXV9Jdcz6QbwINmTSTZb2Eec/view?usp=drivesdk" TargetMode="External"/><Relationship Id="rId125" Type="http://schemas.openxmlformats.org/officeDocument/2006/relationships/hyperlink" Target="https://drive.google.com/file/d/11cs8_n7ZN_Je4skg5NvhIKiF322244R0/view?usp=drivesdk" TargetMode="External"/><Relationship Id="rId367" Type="http://schemas.openxmlformats.org/officeDocument/2006/relationships/hyperlink" Target="https://drive.google.com/file/d/1L1NSYPwBGMggdBk9nuzOEHvDjGIo16bk/view?usp=drivesdk" TargetMode="External"/><Relationship Id="rId124" Type="http://schemas.openxmlformats.org/officeDocument/2006/relationships/hyperlink" Target="https://drive.google.com/file/d/1Wig_8wPwcJPc66Rv40QuXoAAACAOoUU5/view?usp=drivesdk" TargetMode="External"/><Relationship Id="rId366" Type="http://schemas.openxmlformats.org/officeDocument/2006/relationships/hyperlink" Target="https://drive.google.com/file/d/1a80OhAc8z1Ywz6h0oCHofmi3vOckZuUT/view?usp=drivesdk" TargetMode="External"/><Relationship Id="rId123" Type="http://schemas.openxmlformats.org/officeDocument/2006/relationships/hyperlink" Target="https://drive.google.com/file/d/1z5uRL1iT3KOzD9nA0jcqNvVeoyrakBfw/view?usp=drivesdk" TargetMode="External"/><Relationship Id="rId365" Type="http://schemas.openxmlformats.org/officeDocument/2006/relationships/hyperlink" Target="https://drive.google.com/file/d/1lafME5cJYcXW4c8OlP6JmRQK6kWuPjIe/view?usp=drivesdk" TargetMode="External"/><Relationship Id="rId122" Type="http://schemas.openxmlformats.org/officeDocument/2006/relationships/hyperlink" Target="https://drive.google.com/file/d/1azUPP2wElPjh-CC4K9FMhVqwUS5MZEzs/view?usp=drivesdk" TargetMode="External"/><Relationship Id="rId364" Type="http://schemas.openxmlformats.org/officeDocument/2006/relationships/hyperlink" Target="https://drive.google.com/file/d/1uylYbI76juy9D8NZeAMjQq4jzZm3XktV/view?usp=drivesdk" TargetMode="External"/><Relationship Id="rId95" Type="http://schemas.openxmlformats.org/officeDocument/2006/relationships/hyperlink" Target="https://drive.google.com/file/d/1Br69X_VgQL06ZK8E7cWCjyne3Q48nu8e/view?usp=drivesdk" TargetMode="External"/><Relationship Id="rId94" Type="http://schemas.openxmlformats.org/officeDocument/2006/relationships/hyperlink" Target="https://drive.google.com/file/d/13q3WawD7wyIV_aRFpQz7D-lkXCKUNIPJ/view?usp=drivesdk" TargetMode="External"/><Relationship Id="rId97" Type="http://schemas.openxmlformats.org/officeDocument/2006/relationships/hyperlink" Target="https://drive.google.com/file/d/1QY12CszqbpiBag7uC50yPzsoN8hiLScR/view?usp=drivesdk" TargetMode="External"/><Relationship Id="rId96" Type="http://schemas.openxmlformats.org/officeDocument/2006/relationships/hyperlink" Target="https://drive.google.com/file/d/1C6_ileAEpaWIohmHugE9iSfmaBbx1mIC/view?usp=drivesdk" TargetMode="External"/><Relationship Id="rId99" Type="http://schemas.openxmlformats.org/officeDocument/2006/relationships/hyperlink" Target="https://drive.google.com/file/d/1eJZtGzktJ1lqVnUTyCdb0bdubGU7OXo_/view?usp=drivesdk" TargetMode="External"/><Relationship Id="rId98" Type="http://schemas.openxmlformats.org/officeDocument/2006/relationships/hyperlink" Target="https://drive.google.com/file/d/15drW6srbtKubantkrxUrtDkrbK_bjNQ7/view?usp=drivesdk" TargetMode="External"/><Relationship Id="rId91" Type="http://schemas.openxmlformats.org/officeDocument/2006/relationships/hyperlink" Target="https://drive.google.com/file/d/1FWdVTl60HlVQl1fpztsDNCoavuzlwoNC/view?usp=drivesdk" TargetMode="External"/><Relationship Id="rId90" Type="http://schemas.openxmlformats.org/officeDocument/2006/relationships/hyperlink" Target="https://drive.google.com/file/d/1El0vTb_uVQSo5nOsz9PoPOrcWxSq8Kya/view?usp=drivesdk" TargetMode="External"/><Relationship Id="rId93" Type="http://schemas.openxmlformats.org/officeDocument/2006/relationships/hyperlink" Target="https://drive.google.com/file/d/1-VdwFVfyLGdMn-XwFkBVNJA_RVluj6yb/view?usp=drivesdk" TargetMode="External"/><Relationship Id="rId92" Type="http://schemas.openxmlformats.org/officeDocument/2006/relationships/hyperlink" Target="https://drive.google.com/file/d/1JnVJYCik2ovLYNauuOIkmQoO-Be9mU4V/view?usp=drivesdk" TargetMode="External"/><Relationship Id="rId118" Type="http://schemas.openxmlformats.org/officeDocument/2006/relationships/hyperlink" Target="https://drive.google.com/file/d/1LgXLb1X7NIWYrY-dIpMS-NzxtyrZfAUr/view?usp=drivesdk" TargetMode="External"/><Relationship Id="rId117" Type="http://schemas.openxmlformats.org/officeDocument/2006/relationships/hyperlink" Target="https://drive.google.com/file/d/1H6ZszpNpLxfDMbqWaMnHuhPB9s5lOV_4/view?usp=drivesdk" TargetMode="External"/><Relationship Id="rId359" Type="http://schemas.openxmlformats.org/officeDocument/2006/relationships/hyperlink" Target="https://drive.google.com/file/d/1qmneLZRUCVrX6fgvPFa9fE6NrcPFE-Wi/view?usp=drivesdk" TargetMode="External"/><Relationship Id="rId116" Type="http://schemas.openxmlformats.org/officeDocument/2006/relationships/hyperlink" Target="https://drive.google.com/file/d/1qHnD8Mo4T72LHhmQw9qPr4P4TY_NmMNb/view?usp=drivesdk" TargetMode="External"/><Relationship Id="rId358" Type="http://schemas.openxmlformats.org/officeDocument/2006/relationships/hyperlink" Target="https://drive.google.com/file/d/12KkUtZRhLjaLxCZUNffU1Un4Ne0epQg-/view?usp=drivesdk" TargetMode="External"/><Relationship Id="rId115" Type="http://schemas.openxmlformats.org/officeDocument/2006/relationships/hyperlink" Target="https://drive.google.com/file/d/1zbVXSYZLVa9N4xrcner7cIi8aewid-mL/view?usp=drivesdk" TargetMode="External"/><Relationship Id="rId357" Type="http://schemas.openxmlformats.org/officeDocument/2006/relationships/hyperlink" Target="https://drive.google.com/file/d/1PAfkF-2zzZD7G1VJIAKyZRVnd1YMvlAL/view?usp=drivesdk" TargetMode="External"/><Relationship Id="rId599" Type="http://schemas.openxmlformats.org/officeDocument/2006/relationships/hyperlink" Target="https://drive.google.com/file/d/1YdmCWMIgzpTevfFITbK4ebog0r0qwC93/view?usp=drivesdk" TargetMode="External"/><Relationship Id="rId119" Type="http://schemas.openxmlformats.org/officeDocument/2006/relationships/hyperlink" Target="https://drive.google.com/file/d/1tDROIfWgsl-e_n7NQkc3ZQM05bjz8c9L/view?usp=drivesdk" TargetMode="External"/><Relationship Id="rId110" Type="http://schemas.openxmlformats.org/officeDocument/2006/relationships/hyperlink" Target="https://drive.google.com/file/d/18tdvPKHiEvojYCUyutFhSI-HylwQCxY_/view?usp=drivesdk" TargetMode="External"/><Relationship Id="rId352" Type="http://schemas.openxmlformats.org/officeDocument/2006/relationships/hyperlink" Target="https://drive.google.com/file/d/1Lo5ERTuvcgTbqOCiPJQS9c7F6q5UNKEe/view?usp=drivesdk" TargetMode="External"/><Relationship Id="rId594" Type="http://schemas.openxmlformats.org/officeDocument/2006/relationships/hyperlink" Target="https://drive.google.com/file/d/1loo-HqY-3QR6rBkgHvjO7NLEOwaXs-qy/view?usp=drivesdk" TargetMode="External"/><Relationship Id="rId351" Type="http://schemas.openxmlformats.org/officeDocument/2006/relationships/hyperlink" Target="https://drive.google.com/file/d/1pFgpmfyxjQ5OXMYhMOiq4Sy0VTKLOEoW/view?usp=drivesdk" TargetMode="External"/><Relationship Id="rId593" Type="http://schemas.openxmlformats.org/officeDocument/2006/relationships/hyperlink" Target="https://drive.google.com/file/d/1t_si6JhYTZ2MAGPPsUcmpIJJI17u5pVf/view?usp=drivesdk" TargetMode="External"/><Relationship Id="rId350" Type="http://schemas.openxmlformats.org/officeDocument/2006/relationships/hyperlink" Target="https://drive.google.com/file/d/1RcLT-fNSzhgszCGVj22VjWC7HgPoHE4M/view?usp=drivesdk" TargetMode="External"/><Relationship Id="rId592" Type="http://schemas.openxmlformats.org/officeDocument/2006/relationships/hyperlink" Target="https://drive.google.com/file/d/1v1k_VTGNTkDr305CR3PUAkdDhnzIUMEb/view?usp=drivesdk" TargetMode="External"/><Relationship Id="rId591" Type="http://schemas.openxmlformats.org/officeDocument/2006/relationships/hyperlink" Target="https://drive.google.com/file/d/1akxWH_vzKt3WHRSISCRcPk196Lzd7A_0/view?usp=drivesdk" TargetMode="External"/><Relationship Id="rId114" Type="http://schemas.openxmlformats.org/officeDocument/2006/relationships/hyperlink" Target="https://drive.google.com/file/d/1emA4XQnHne0N9IVxZ6moUeh8mV5vKS0t/view?usp=drivesdk" TargetMode="External"/><Relationship Id="rId356" Type="http://schemas.openxmlformats.org/officeDocument/2006/relationships/hyperlink" Target="https://drive.google.com/file/d/1eNkWB3mntRxXkJ6zAbDcOICug8_cvfjl/view?usp=drivesdk" TargetMode="External"/><Relationship Id="rId598" Type="http://schemas.openxmlformats.org/officeDocument/2006/relationships/hyperlink" Target="https://drive.google.com/file/d/1RWgZLl8-Do-KwX0Foq3p9tNdha7cwoea/view?usp=drivesdk" TargetMode="External"/><Relationship Id="rId113" Type="http://schemas.openxmlformats.org/officeDocument/2006/relationships/hyperlink" Target="https://drive.google.com/file/d/1sm1JaDYu7U7nUWcxaFhgIW8OqHAjH6yM/view?usp=drivesdk" TargetMode="External"/><Relationship Id="rId355" Type="http://schemas.openxmlformats.org/officeDocument/2006/relationships/hyperlink" Target="https://drive.google.com/file/d/1zPRER0-lWZcs9CAQ203pvo9DE3oNC6xM/view?usp=drivesdk" TargetMode="External"/><Relationship Id="rId597" Type="http://schemas.openxmlformats.org/officeDocument/2006/relationships/hyperlink" Target="https://drive.google.com/file/d/1SgoVCmfGi4tTgmoJ_T-D7KCkv9tipM3H/view?usp=drivesdk" TargetMode="External"/><Relationship Id="rId112" Type="http://schemas.openxmlformats.org/officeDocument/2006/relationships/hyperlink" Target="https://drive.google.com/file/d/1cffo-mBmDKfQTwhAD3XUkk6MDBjTvkHw/view?usp=drivesdk" TargetMode="External"/><Relationship Id="rId354" Type="http://schemas.openxmlformats.org/officeDocument/2006/relationships/hyperlink" Target="https://drive.google.com/file/d/1EjCoW6dyJk-feZJLZBPb8FhkL1DfhCPa/view?usp=drivesdk" TargetMode="External"/><Relationship Id="rId596" Type="http://schemas.openxmlformats.org/officeDocument/2006/relationships/hyperlink" Target="https://drive.google.com/file/d/1h5uEHy-HrbGBmxzIcqQtrlkDJFiz4RdF/view?usp=drivesdk" TargetMode="External"/><Relationship Id="rId111" Type="http://schemas.openxmlformats.org/officeDocument/2006/relationships/hyperlink" Target="https://drive.google.com/file/d/1JNUM71oJb-ESmB5UbkZ3HPxpFgSB6eKR/view?usp=drivesdk" TargetMode="External"/><Relationship Id="rId353" Type="http://schemas.openxmlformats.org/officeDocument/2006/relationships/hyperlink" Target="https://drive.google.com/file/d/18bndYS2DqGelTrLsxcLWYGiJ81w8Evpe/view?usp=drivesdk" TargetMode="External"/><Relationship Id="rId595" Type="http://schemas.openxmlformats.org/officeDocument/2006/relationships/hyperlink" Target="https://drive.google.com/file/d/1sdHzrrZ97Mvunw70jtR6bHnyJaa9O0_p/view?usp=drivesdk" TargetMode="External"/><Relationship Id="rId305" Type="http://schemas.openxmlformats.org/officeDocument/2006/relationships/hyperlink" Target="https://drive.google.com/file/d/1ztIirVoHZfcX5acMmEzTPkMcsFPlbt_E/view?usp=drivesdk" TargetMode="External"/><Relationship Id="rId547" Type="http://schemas.openxmlformats.org/officeDocument/2006/relationships/hyperlink" Target="https://drive.google.com/file/d/1UWamrekRzbfkqssciljSYpsXvsrQdC5h/view?usp=drivesdk" TargetMode="External"/><Relationship Id="rId304" Type="http://schemas.openxmlformats.org/officeDocument/2006/relationships/hyperlink" Target="https://drive.google.com/file/d/1iTgzcmfrp_k12tjc6F8t_bhFQ8GQUCer/view?usp=drivesdk" TargetMode="External"/><Relationship Id="rId546" Type="http://schemas.openxmlformats.org/officeDocument/2006/relationships/hyperlink" Target="https://drive.google.com/file/d/10K0ZfyGUHlyeXY8N58KOQFFr38u1yD8S/view?usp=drivesdk" TargetMode="External"/><Relationship Id="rId303" Type="http://schemas.openxmlformats.org/officeDocument/2006/relationships/hyperlink" Target="https://drive.google.com/file/d/1MAaQXpR0empcqqIsSr8R3L3E4KdTQMvZ/view?usp=drivesdk" TargetMode="External"/><Relationship Id="rId545" Type="http://schemas.openxmlformats.org/officeDocument/2006/relationships/hyperlink" Target="https://drive.google.com/file/d/14pY8wqJ_GikSXL_3pr1pfWaz17aEm0rU/view?usp=drivesdk" TargetMode="External"/><Relationship Id="rId302" Type="http://schemas.openxmlformats.org/officeDocument/2006/relationships/hyperlink" Target="https://drive.google.com/file/d/1IYJpBKebOTgFs6jrNTq8jrWk3Gy2JzA0/view?usp=drivesdk" TargetMode="External"/><Relationship Id="rId544" Type="http://schemas.openxmlformats.org/officeDocument/2006/relationships/hyperlink" Target="https://drive.google.com/file/d/1rJvrTr6lM8061RkGQ21wPrOm0ns7-KcF/view?usp=drivesdk" TargetMode="External"/><Relationship Id="rId309" Type="http://schemas.openxmlformats.org/officeDocument/2006/relationships/hyperlink" Target="https://drive.google.com/file/d/11KyJRD-MaYh1NVcCItMEkXbDUCe_eD87/view?usp=drivesdk" TargetMode="External"/><Relationship Id="rId308" Type="http://schemas.openxmlformats.org/officeDocument/2006/relationships/hyperlink" Target="https://drive.google.com/file/d/1LbTaEuaQ6iPNNWnh00HudQpP4_OIcUM1/view?usp=drivesdk" TargetMode="External"/><Relationship Id="rId307" Type="http://schemas.openxmlformats.org/officeDocument/2006/relationships/hyperlink" Target="https://drive.google.com/file/d/1xefMK1NAhPj-AhfGtLePtglTENtsTgRZ/view?usp=drivesdk" TargetMode="External"/><Relationship Id="rId549" Type="http://schemas.openxmlformats.org/officeDocument/2006/relationships/hyperlink" Target="https://drive.google.com/file/d/1OTEjODhGulD4X8uDbdCFeLcYGCUUvpPD/view?usp=drivesdk" TargetMode="External"/><Relationship Id="rId306" Type="http://schemas.openxmlformats.org/officeDocument/2006/relationships/hyperlink" Target="https://drive.google.com/file/d/1lSRgqjDwZxm_K74pcOCcwnwpJIe4urK6/view?usp=drivesdk" TargetMode="External"/><Relationship Id="rId548" Type="http://schemas.openxmlformats.org/officeDocument/2006/relationships/hyperlink" Target="https://drive.google.com/file/d/1Jltq5hFCCYnJr8HeA5dX5l6em0SIk5mN/view?usp=drivesdk" TargetMode="External"/><Relationship Id="rId301" Type="http://schemas.openxmlformats.org/officeDocument/2006/relationships/hyperlink" Target="https://drive.google.com/file/d/1HS4lZYUBRi-nHGAzUBFpBx6B-Rg1lz9R/view?usp=drivesdk" TargetMode="External"/><Relationship Id="rId543" Type="http://schemas.openxmlformats.org/officeDocument/2006/relationships/hyperlink" Target="https://drive.google.com/file/d/1XckwnqSywSVoVfVL7aZnhU7LFcXXFgDv/view?usp=drivesdk" TargetMode="External"/><Relationship Id="rId300" Type="http://schemas.openxmlformats.org/officeDocument/2006/relationships/hyperlink" Target="https://drive.google.com/file/d/17HNhjpYHCvHLvB5NlvblKkFOJOIAG6EW/view?usp=drivesdk" TargetMode="External"/><Relationship Id="rId542" Type="http://schemas.openxmlformats.org/officeDocument/2006/relationships/hyperlink" Target="https://drive.google.com/file/d/1g6A8eIWcY09nNgorYH1q15Xv6bJJFLHx/view?usp=drivesdk" TargetMode="External"/><Relationship Id="rId541" Type="http://schemas.openxmlformats.org/officeDocument/2006/relationships/hyperlink" Target="https://drive.google.com/file/d/1XrHism9-MFSeeX5VVrjI92LFr_NI6gjf/view?usp=drivesdk" TargetMode="External"/><Relationship Id="rId540" Type="http://schemas.openxmlformats.org/officeDocument/2006/relationships/hyperlink" Target="https://drive.google.com/file/d/17yGqUFDOdbHzP9W3ynoZaGWyniswdvMX/view?usp=drivesdk" TargetMode="External"/><Relationship Id="rId536" Type="http://schemas.openxmlformats.org/officeDocument/2006/relationships/hyperlink" Target="https://drive.google.com/file/d/1YJqfQlk13N0LcULd0Xy4TWHtKT_RV0rx/view?usp=drivesdk" TargetMode="External"/><Relationship Id="rId535" Type="http://schemas.openxmlformats.org/officeDocument/2006/relationships/hyperlink" Target="https://drive.google.com/file/d/1pLOt2S_bp3pGWIza13idYtilbbbOYtpA/view?usp=drivesdk" TargetMode="External"/><Relationship Id="rId534" Type="http://schemas.openxmlformats.org/officeDocument/2006/relationships/hyperlink" Target="https://drive.google.com/file/d/1-GcC68xaaz6hXkQQ-N-qITdIsrODg52t/view?usp=drivesdk" TargetMode="External"/><Relationship Id="rId533" Type="http://schemas.openxmlformats.org/officeDocument/2006/relationships/hyperlink" Target="https://drive.google.com/file/d/16-Gt-P4C9rGtKg4BRi4YO_jH2iiq9yFc/view?usp=drivesdk" TargetMode="External"/><Relationship Id="rId539" Type="http://schemas.openxmlformats.org/officeDocument/2006/relationships/hyperlink" Target="https://drive.google.com/file/d/1W6mnJ6R1QHU7VpNcnuilLpmSbeKDCZeq/view?usp=drivesdk" TargetMode="External"/><Relationship Id="rId538" Type="http://schemas.openxmlformats.org/officeDocument/2006/relationships/hyperlink" Target="https://drive.google.com/file/d/1OOv65EVS3VP6G3vgfIbCJa5na0uShSt8/view?usp=drivesdk" TargetMode="External"/><Relationship Id="rId537" Type="http://schemas.openxmlformats.org/officeDocument/2006/relationships/hyperlink" Target="https://drive.google.com/file/d/1JDeIxczboUh5Q6bRjMzEID241dN0RINc/view?usp=drivesdk" TargetMode="External"/><Relationship Id="rId532" Type="http://schemas.openxmlformats.org/officeDocument/2006/relationships/hyperlink" Target="https://drive.google.com/file/d/1TsVKX-wu2fNUMhm7ImfQumwumd9ULKZw/view?usp=drivesdk" TargetMode="External"/><Relationship Id="rId531" Type="http://schemas.openxmlformats.org/officeDocument/2006/relationships/hyperlink" Target="https://drive.google.com/file/d/1Bd8XbKYnZyd0_-lN8Q71lvWbLE4yiLqM/view?usp=drivesdk" TargetMode="External"/><Relationship Id="rId530" Type="http://schemas.openxmlformats.org/officeDocument/2006/relationships/hyperlink" Target="https://drive.google.com/file/d/1gK2fB2aHX62x85L3A1p9L7pjgdWJN0-l/view?usp=drivesdk" TargetMode="External"/><Relationship Id="rId327" Type="http://schemas.openxmlformats.org/officeDocument/2006/relationships/hyperlink" Target="https://drive.google.com/file/d/1xsPgVtboVWuwyYp6-GruhgJehX_zNMXw/view?usp=drivesdk" TargetMode="External"/><Relationship Id="rId569" Type="http://schemas.openxmlformats.org/officeDocument/2006/relationships/hyperlink" Target="https://drive.google.com/file/d/1KSHTMm3QGrCivMn40R-NBufelMqrZ-6i/view?usp=drivesdk" TargetMode="External"/><Relationship Id="rId326" Type="http://schemas.openxmlformats.org/officeDocument/2006/relationships/hyperlink" Target="https://drive.google.com/file/d/1szwSatf1IUqddnviweutMLDfvYnnQWOJ/view?usp=drivesdk" TargetMode="External"/><Relationship Id="rId568" Type="http://schemas.openxmlformats.org/officeDocument/2006/relationships/hyperlink" Target="https://drive.google.com/file/d/11LA7PnVVuI826rc1HZJNHO-bzG33Pxkx/view?usp=drivesdk" TargetMode="External"/><Relationship Id="rId325" Type="http://schemas.openxmlformats.org/officeDocument/2006/relationships/hyperlink" Target="https://drive.google.com/file/d/1UVPBjPCk2HK0LBlDu0cPJ0HVxAs2m9xx/view?usp=drivesdk" TargetMode="External"/><Relationship Id="rId567" Type="http://schemas.openxmlformats.org/officeDocument/2006/relationships/hyperlink" Target="https://drive.google.com/file/d/1VFetcd5Z50UWz-hhDp_832K4eDX4Jcom/view?usp=drivesdk" TargetMode="External"/><Relationship Id="rId324" Type="http://schemas.openxmlformats.org/officeDocument/2006/relationships/hyperlink" Target="https://drive.google.com/file/d/1PWJ_wFh3ixhFyaWMC_CpO4vycLgwq0jX/view?usp=drivesdk" TargetMode="External"/><Relationship Id="rId566" Type="http://schemas.openxmlformats.org/officeDocument/2006/relationships/hyperlink" Target="https://drive.google.com/file/d/1OxLRIidXuuxpRmlAls88e9siV8C4Lni6/view?usp=drivesdk" TargetMode="External"/><Relationship Id="rId329" Type="http://schemas.openxmlformats.org/officeDocument/2006/relationships/hyperlink" Target="https://drive.google.com/file/d/16oUaSIuBLoDkwRo4h_5NmxkO1IXRws2W/view?usp=drivesdk" TargetMode="External"/><Relationship Id="rId328" Type="http://schemas.openxmlformats.org/officeDocument/2006/relationships/hyperlink" Target="https://drive.google.com/file/d/1Iu7HSitq8_aU-J8iicQDhnsXFFMzJS7O/view?usp=drivesdk" TargetMode="External"/><Relationship Id="rId561" Type="http://schemas.openxmlformats.org/officeDocument/2006/relationships/hyperlink" Target="https://drive.google.com/file/d/1pq5A0OsPEs8BJqi-_8j6tsQrSpE8bopt/view?usp=drivesdk" TargetMode="External"/><Relationship Id="rId560" Type="http://schemas.openxmlformats.org/officeDocument/2006/relationships/hyperlink" Target="https://drive.google.com/file/d/1NvR-k81uI7MA223cXkY_iN5i3Ur_12Le/view?usp=drivesdk" TargetMode="External"/><Relationship Id="rId323" Type="http://schemas.openxmlformats.org/officeDocument/2006/relationships/hyperlink" Target="https://drive.google.com/file/d/1CQkP_qow2vx1kVIW9mchhV2QlhxXdO5M/view?usp=drivesdk" TargetMode="External"/><Relationship Id="rId565" Type="http://schemas.openxmlformats.org/officeDocument/2006/relationships/hyperlink" Target="https://drive.google.com/file/d/1kTBmapU-HIkkDBmDMDCYnOx9LNynZg4L/view?usp=drivesdk" TargetMode="External"/><Relationship Id="rId322" Type="http://schemas.openxmlformats.org/officeDocument/2006/relationships/hyperlink" Target="https://drive.google.com/file/d/1GPwJzCPghrNnLxDmIfQqMVqU5uzitDhk/view?usp=drivesdk" TargetMode="External"/><Relationship Id="rId564" Type="http://schemas.openxmlformats.org/officeDocument/2006/relationships/hyperlink" Target="https://drive.google.com/file/d/10xJ2BL3wQj7N6e0Netnbtd6aVETbnFAK/view?usp=drivesdk" TargetMode="External"/><Relationship Id="rId321" Type="http://schemas.openxmlformats.org/officeDocument/2006/relationships/hyperlink" Target="https://drive.google.com/file/d/1YIB_XwjqHKnL7WUAv2_RIZ_MUHFckTcS/view?usp=drivesdk" TargetMode="External"/><Relationship Id="rId563" Type="http://schemas.openxmlformats.org/officeDocument/2006/relationships/hyperlink" Target="https://drive.google.com/file/d/1WKewJFY-kY_4AjFoPMrw2Uq9bQFZLO9p/view?usp=drivesdk" TargetMode="External"/><Relationship Id="rId320" Type="http://schemas.openxmlformats.org/officeDocument/2006/relationships/hyperlink" Target="https://drive.google.com/file/d/1CP5odU16sU8gOIjH0XYiujesdg_VqzYr/view?usp=drivesdk" TargetMode="External"/><Relationship Id="rId562" Type="http://schemas.openxmlformats.org/officeDocument/2006/relationships/hyperlink" Target="https://drive.google.com/file/d/117O8deDvbXxcusmNvLgnkn3EuM5POrAV/view?usp=drivesdk" TargetMode="External"/><Relationship Id="rId316" Type="http://schemas.openxmlformats.org/officeDocument/2006/relationships/hyperlink" Target="https://drive.google.com/file/d/1eaAKTIeUJCkEPIMOj23dyielNeUR886f/view?usp=drivesdk" TargetMode="External"/><Relationship Id="rId558" Type="http://schemas.openxmlformats.org/officeDocument/2006/relationships/hyperlink" Target="https://drive.google.com/file/d/13Sr_Us64psS-mrRPHhPfSRnEJJ36FR0n/view?usp=drivesdk" TargetMode="External"/><Relationship Id="rId315" Type="http://schemas.openxmlformats.org/officeDocument/2006/relationships/hyperlink" Target="https://drive.google.com/file/d/1mYq3ZLF8wK6_ibWYOqWoay2IcopbsOXC/view?usp=drivesdk" TargetMode="External"/><Relationship Id="rId557" Type="http://schemas.openxmlformats.org/officeDocument/2006/relationships/hyperlink" Target="https://drive.google.com/file/d/1Ohz4E-zmEWCodEElUw-lwkoDHPvhRD1O/view?usp=drivesdk" TargetMode="External"/><Relationship Id="rId314" Type="http://schemas.openxmlformats.org/officeDocument/2006/relationships/hyperlink" Target="https://drive.google.com/file/d/1ZAahDRNDwNmLxqtGLcVJocnAdTZa-20d/view?usp=drivesdk" TargetMode="External"/><Relationship Id="rId556" Type="http://schemas.openxmlformats.org/officeDocument/2006/relationships/hyperlink" Target="https://drive.google.com/file/d/1NsuQPgfVjZaYs4HzO5SN-VS7aBUgsUNs/view?usp=drivesdk" TargetMode="External"/><Relationship Id="rId313" Type="http://schemas.openxmlformats.org/officeDocument/2006/relationships/hyperlink" Target="https://drive.google.com/file/d/1Z6P91MbMQo9KalRRYzTo6fAMqhg-InME/view?usp=drivesdk" TargetMode="External"/><Relationship Id="rId555" Type="http://schemas.openxmlformats.org/officeDocument/2006/relationships/hyperlink" Target="https://drive.google.com/file/d/1qt5DAdi83dVtIYxZ3TOfAIrgINnNDjFM/view?usp=drivesdk" TargetMode="External"/><Relationship Id="rId319" Type="http://schemas.openxmlformats.org/officeDocument/2006/relationships/hyperlink" Target="https://drive.google.com/file/d/1ZEkOMCCewcP_MNaS23NdxMxghK4M2n2w/view?usp=drivesdk" TargetMode="External"/><Relationship Id="rId318" Type="http://schemas.openxmlformats.org/officeDocument/2006/relationships/hyperlink" Target="https://drive.google.com/file/d/1jotZdn1ZzYriP1Oj9t0n9dUxtNhUU5gs/view?usp=drivesdk" TargetMode="External"/><Relationship Id="rId317" Type="http://schemas.openxmlformats.org/officeDocument/2006/relationships/hyperlink" Target="https://drive.google.com/file/d/1DxKgf4KwcpPJaCW0bAebaI1iw4AbP4aO/view?usp=drivesdk" TargetMode="External"/><Relationship Id="rId559" Type="http://schemas.openxmlformats.org/officeDocument/2006/relationships/hyperlink" Target="https://drive.google.com/file/d/14b3-HbJ69hf7kbfPJ__m5Me-8j0-rbX5/view?usp=drivesdk" TargetMode="External"/><Relationship Id="rId550" Type="http://schemas.openxmlformats.org/officeDocument/2006/relationships/hyperlink" Target="https://drive.google.com/file/d/1aa_Ho1k4BPNB5bafAu9om2oclhTXOOsO/view?usp=drivesdk" TargetMode="External"/><Relationship Id="rId312" Type="http://schemas.openxmlformats.org/officeDocument/2006/relationships/hyperlink" Target="https://drive.google.com/file/d/17PzqKU4psPJ-LCjVmEhdy3VYWQ2LEbCl/view?usp=drivesdk" TargetMode="External"/><Relationship Id="rId554" Type="http://schemas.openxmlformats.org/officeDocument/2006/relationships/hyperlink" Target="https://drive.google.com/file/d/11L1dAQMOBlzRm-1xP21mEzGUagG4nnsq/view?usp=drivesdk" TargetMode="External"/><Relationship Id="rId311" Type="http://schemas.openxmlformats.org/officeDocument/2006/relationships/hyperlink" Target="https://drive.google.com/file/d/1hBPSjvzFMMQp8K5VtLYW-taFMr9NKpBO/view?usp=drivesdk" TargetMode="External"/><Relationship Id="rId553" Type="http://schemas.openxmlformats.org/officeDocument/2006/relationships/hyperlink" Target="https://drive.google.com/file/d/133ntS1fnqA4IWvwRQBdiObmabg9lbHg1/view?usp=drivesdk" TargetMode="External"/><Relationship Id="rId310" Type="http://schemas.openxmlformats.org/officeDocument/2006/relationships/hyperlink" Target="https://drive.google.com/file/d/1CCcJ54pORFdghZm9w3qlqGKHSOz1fHjy/view?usp=drivesdk" TargetMode="External"/><Relationship Id="rId552" Type="http://schemas.openxmlformats.org/officeDocument/2006/relationships/hyperlink" Target="https://drive.google.com/file/d/10gHdRq8hmnJEAIabzy606ZX0_-FIsh9y/view?usp=drivesdk" TargetMode="External"/><Relationship Id="rId551" Type="http://schemas.openxmlformats.org/officeDocument/2006/relationships/hyperlink" Target="https://drive.google.com/file/d/1riiDwNgxsFIBLvtDBdLqc-zDemqr7SP2/view?usp=drivesdk" TargetMode="External"/><Relationship Id="rId297" Type="http://schemas.openxmlformats.org/officeDocument/2006/relationships/hyperlink" Target="https://drive.google.com/file/d/1PNmIourwUBzhTQq8gMv7CA2m2DT-uP_T/view?usp=drivesdk" TargetMode="External"/><Relationship Id="rId296" Type="http://schemas.openxmlformats.org/officeDocument/2006/relationships/hyperlink" Target="https://drive.google.com/file/d/1W9nP3ZX5kt6AN4wq3Ph_xWva8cTViHd1/view?usp=drivesdk" TargetMode="External"/><Relationship Id="rId295" Type="http://schemas.openxmlformats.org/officeDocument/2006/relationships/hyperlink" Target="https://drive.google.com/file/d/1DRv3eG_0IFaFQvvvkYHTKCEXFnKeeGot/view?usp=drivesdk" TargetMode="External"/><Relationship Id="rId294" Type="http://schemas.openxmlformats.org/officeDocument/2006/relationships/hyperlink" Target="https://drive.google.com/file/d/1qb2Wt-sQFz3Bro9hDMMZ4cP8lwyQsRNK/view?usp=drivesdk" TargetMode="External"/><Relationship Id="rId299" Type="http://schemas.openxmlformats.org/officeDocument/2006/relationships/hyperlink" Target="https://drive.google.com/file/d/1-bakyQPWwMKrqU9OA2rjyecI7uKTOGmH/view?usp=drivesdk" TargetMode="External"/><Relationship Id="rId298" Type="http://schemas.openxmlformats.org/officeDocument/2006/relationships/hyperlink" Target="https://drive.google.com/file/d/1Ds4GEYn6m9PDzry3Tc1WfrstjXnLufkR/view?usp=drivesdk" TargetMode="External"/><Relationship Id="rId271" Type="http://schemas.openxmlformats.org/officeDocument/2006/relationships/hyperlink" Target="https://drive.google.com/file/d/1p2Uwt_YeusbGbizSbbeRurrPf8lt7ISs/view?usp=drivesdk" TargetMode="External"/><Relationship Id="rId270" Type="http://schemas.openxmlformats.org/officeDocument/2006/relationships/hyperlink" Target="https://drive.google.com/file/d/1Ab28s1EMu8dFpvphGpMXmuC7tqaadv6T/view?usp=drivesdk" TargetMode="External"/><Relationship Id="rId269" Type="http://schemas.openxmlformats.org/officeDocument/2006/relationships/hyperlink" Target="https://drive.google.com/file/d/1yH5CoBOPy8FwX05IVi_G5VUDkorbqhKC/view?usp=drivesdk" TargetMode="External"/><Relationship Id="rId264" Type="http://schemas.openxmlformats.org/officeDocument/2006/relationships/hyperlink" Target="https://drive.google.com/file/d/1pRfDBhqVLxqDRu3ceYvh7GmX4FH-YRtT/view?usp=drivesdk" TargetMode="External"/><Relationship Id="rId263" Type="http://schemas.openxmlformats.org/officeDocument/2006/relationships/hyperlink" Target="https://drive.google.com/file/d/1gHMegsXfw7OXFZ4dQCha2tIZGpvdmAQX/view?usp=drivesdk" TargetMode="External"/><Relationship Id="rId262" Type="http://schemas.openxmlformats.org/officeDocument/2006/relationships/hyperlink" Target="https://drive.google.com/file/d/18vNlGgr_QowP6KJvQ_HC7Rg-eERTy3XO/view?usp=drivesdk" TargetMode="External"/><Relationship Id="rId261" Type="http://schemas.openxmlformats.org/officeDocument/2006/relationships/hyperlink" Target="https://drive.google.com/file/d/1zTeGvp-yvNYLs8NGqkPF4tkjYVfc4MYi/view?usp=drivesdk" TargetMode="External"/><Relationship Id="rId268" Type="http://schemas.openxmlformats.org/officeDocument/2006/relationships/hyperlink" Target="https://drive.google.com/file/d/1S0MQidyRSIFR5N8ttIxAK0gujjAE5vws/view?usp=drivesdk" TargetMode="External"/><Relationship Id="rId267" Type="http://schemas.openxmlformats.org/officeDocument/2006/relationships/hyperlink" Target="https://drive.google.com/file/d/17Gx3QjokE0fFQeKFc-nHm2RnPM8qzo4a/view?usp=drivesdk" TargetMode="External"/><Relationship Id="rId266" Type="http://schemas.openxmlformats.org/officeDocument/2006/relationships/hyperlink" Target="https://drive.google.com/file/d/1JCZlFpXbJIqvnKcVuqK_FM-ziQggoYvU/view?usp=drivesdk" TargetMode="External"/><Relationship Id="rId265" Type="http://schemas.openxmlformats.org/officeDocument/2006/relationships/hyperlink" Target="https://drive.google.com/file/d/1SYrgHieZBX_7z8s1cJwnUcukzgj4pbMY/view?usp=drivesdk" TargetMode="External"/><Relationship Id="rId260" Type="http://schemas.openxmlformats.org/officeDocument/2006/relationships/hyperlink" Target="https://drive.google.com/file/d/1DiJFtt7Q0ivyC5LLXWbY51oRVkk3x-6U/view?usp=drivesdk" TargetMode="External"/><Relationship Id="rId259" Type="http://schemas.openxmlformats.org/officeDocument/2006/relationships/hyperlink" Target="https://drive.google.com/file/d/17UNuQbU4uyfonpIgSphl8nhvOkOne7mX/view?usp=drivesdk" TargetMode="External"/><Relationship Id="rId258" Type="http://schemas.openxmlformats.org/officeDocument/2006/relationships/hyperlink" Target="https://drive.google.com/file/d/1P_sZCAEKQscSVrNf57XEyPm6vXa68wby/view?usp=drivesdk" TargetMode="External"/><Relationship Id="rId253" Type="http://schemas.openxmlformats.org/officeDocument/2006/relationships/hyperlink" Target="https://drive.google.com/file/d/1hIb0VMWsYdXmwVK2RnUFBr4sK3Ix9gTG/view?usp=drivesdk" TargetMode="External"/><Relationship Id="rId495" Type="http://schemas.openxmlformats.org/officeDocument/2006/relationships/hyperlink" Target="https://drive.google.com/file/d/1AEHwri3Gpa7Zmq_6xfRMezWpGgoBJXyS/view?usp=drivesdk" TargetMode="External"/><Relationship Id="rId252" Type="http://schemas.openxmlformats.org/officeDocument/2006/relationships/hyperlink" Target="https://drive.google.com/file/d/1cfpQw7xW73eunu1th01GlX3erFUhGCJe/view?usp=drivesdk" TargetMode="External"/><Relationship Id="rId494" Type="http://schemas.openxmlformats.org/officeDocument/2006/relationships/hyperlink" Target="https://drive.google.com/file/d/1at2l5UunVaHh49Ytdkc0tQAGeY4rHyuE/view?usp=drivesdk" TargetMode="External"/><Relationship Id="rId251" Type="http://schemas.openxmlformats.org/officeDocument/2006/relationships/hyperlink" Target="https://drive.google.com/file/d/10PPIJWNl7yNAn-KDR7AXmVsqlWzs3ool/view?usp=drivesdk" TargetMode="External"/><Relationship Id="rId493" Type="http://schemas.openxmlformats.org/officeDocument/2006/relationships/hyperlink" Target="https://drive.google.com/file/d/1WmIg30I67Z34xRl7KdCaLzLqNAD3HH4Y/view?usp=drivesdk" TargetMode="External"/><Relationship Id="rId250" Type="http://schemas.openxmlformats.org/officeDocument/2006/relationships/hyperlink" Target="https://drive.google.com/file/d/1Mewkjz--dbYk-ZWjbfyBsNOH4To21u9K/view?usp=drivesdk" TargetMode="External"/><Relationship Id="rId492" Type="http://schemas.openxmlformats.org/officeDocument/2006/relationships/hyperlink" Target="https://drive.google.com/file/d/1hZhsd1Qcup5LupYvBAgSDhPsRh0BNRFv/view?usp=drivesdk" TargetMode="External"/><Relationship Id="rId257" Type="http://schemas.openxmlformats.org/officeDocument/2006/relationships/hyperlink" Target="https://drive.google.com/file/d/1oHMtjhVLUdFUGS_k-hhKG3_4IOY9UP2b/view?usp=drivesdk" TargetMode="External"/><Relationship Id="rId499" Type="http://schemas.openxmlformats.org/officeDocument/2006/relationships/hyperlink" Target="https://drive.google.com/file/d/1NeWKCUBiz0G8T4rJgO3tiFiDaCAmG6S-/view?usp=drivesdk" TargetMode="External"/><Relationship Id="rId256" Type="http://schemas.openxmlformats.org/officeDocument/2006/relationships/hyperlink" Target="https://drive.google.com/file/d/1RPA63puID-rmmdOm11_2FKwbjcWHLMaU/view?usp=drivesdk" TargetMode="External"/><Relationship Id="rId498" Type="http://schemas.openxmlformats.org/officeDocument/2006/relationships/hyperlink" Target="https://drive.google.com/file/d/1h3ceruqMYKTVtXGs1NRujxSPOoWR1vrp/view?usp=drivesdk" TargetMode="External"/><Relationship Id="rId255" Type="http://schemas.openxmlformats.org/officeDocument/2006/relationships/hyperlink" Target="https://drive.google.com/file/d/1j07Zh02cOQrg822uYP0XYBTRQZoa1M5k/view?usp=drivesdk" TargetMode="External"/><Relationship Id="rId497" Type="http://schemas.openxmlformats.org/officeDocument/2006/relationships/hyperlink" Target="https://drive.google.com/file/d/1EyRn-qGe9GzPPhnaW0qYZPt358J8xvKf/view?usp=drivesdk" TargetMode="External"/><Relationship Id="rId254" Type="http://schemas.openxmlformats.org/officeDocument/2006/relationships/hyperlink" Target="https://drive.google.com/file/d/1_4EtBfNHJJ53mfXwTttExX26E968zAhO/view?usp=drivesdk" TargetMode="External"/><Relationship Id="rId496" Type="http://schemas.openxmlformats.org/officeDocument/2006/relationships/hyperlink" Target="https://drive.google.com/file/d/10kUuHESQrbwI3nMBCJ2gKvaquyBqT4vR/view?usp=drivesdk" TargetMode="External"/><Relationship Id="rId293" Type="http://schemas.openxmlformats.org/officeDocument/2006/relationships/hyperlink" Target="https://drive.google.com/file/d/1ZVBxNJNRLROvu7EIIAsAHX7mAPNFJr0l/view?usp=drivesdk" TargetMode="External"/><Relationship Id="rId292" Type="http://schemas.openxmlformats.org/officeDocument/2006/relationships/hyperlink" Target="https://drive.google.com/file/d/1gdXuWi1VeD1mVpVtnr6JY-pBDWN4uf2e/view?usp=drivesdk" TargetMode="External"/><Relationship Id="rId291" Type="http://schemas.openxmlformats.org/officeDocument/2006/relationships/hyperlink" Target="https://drive.google.com/file/d/1jaSp3HYpidbw9evhGX3DPao0XJGl8dXg/view?usp=drivesdk" TargetMode="External"/><Relationship Id="rId290" Type="http://schemas.openxmlformats.org/officeDocument/2006/relationships/hyperlink" Target="https://drive.google.com/file/d/1evZVRRBpFOEQwot4IcklmmBnESEnl7L-/view?usp=drivesdk" TargetMode="External"/><Relationship Id="rId286" Type="http://schemas.openxmlformats.org/officeDocument/2006/relationships/hyperlink" Target="https://drive.google.com/file/d/1-DW9e4rFeyaFrFukC4mB0cYF_IR5B9JH/view?usp=drivesdk" TargetMode="External"/><Relationship Id="rId285" Type="http://schemas.openxmlformats.org/officeDocument/2006/relationships/hyperlink" Target="https://drive.google.com/file/d/1rddzIK6ETsCf1ZzkizpVAObY_INQHx89/view?usp=drivesdk" TargetMode="External"/><Relationship Id="rId284" Type="http://schemas.openxmlformats.org/officeDocument/2006/relationships/hyperlink" Target="https://drive.google.com/file/d/1-Nk304Yx1t7ncSO0JqklheN9Iq_3WR-2/view?usp=drivesdk" TargetMode="External"/><Relationship Id="rId283" Type="http://schemas.openxmlformats.org/officeDocument/2006/relationships/hyperlink" Target="https://drive.google.com/file/d/1Rv2PXpwsxPh3PJ63_JhIxz4qbksrFiDZ/view?usp=drivesdk" TargetMode="External"/><Relationship Id="rId289" Type="http://schemas.openxmlformats.org/officeDocument/2006/relationships/hyperlink" Target="https://drive.google.com/file/d/1V79xEhzYxWW69oMcheKmG5jhaIoZ0kFJ/view?usp=drivesdk" TargetMode="External"/><Relationship Id="rId288" Type="http://schemas.openxmlformats.org/officeDocument/2006/relationships/hyperlink" Target="https://drive.google.com/file/d/1eDBDqchTmqnboMrJ2TYV2OsZlG8iqOaP/view?usp=drivesdk" TargetMode="External"/><Relationship Id="rId287" Type="http://schemas.openxmlformats.org/officeDocument/2006/relationships/hyperlink" Target="https://drive.google.com/file/d/1oM1CgSdXPy4-5hLl2IJqcZHq7o7kMZbq/view?usp=drivesdk" TargetMode="External"/><Relationship Id="rId282" Type="http://schemas.openxmlformats.org/officeDocument/2006/relationships/hyperlink" Target="https://drive.google.com/file/d/1pdVY6-zFxR0IaLddJArdOkWLyIE5fRnd/view?usp=drivesdk" TargetMode="External"/><Relationship Id="rId281" Type="http://schemas.openxmlformats.org/officeDocument/2006/relationships/hyperlink" Target="https://drive.google.com/file/d/1TpE69FPIQ7gk1ZQX9kC35_7NY0WPkqmH/view?usp=drivesdk" TargetMode="External"/><Relationship Id="rId280" Type="http://schemas.openxmlformats.org/officeDocument/2006/relationships/hyperlink" Target="https://drive.google.com/file/d/1Gn40V-ygByUq5i7kjSlrMU9j3SQd-aFq/view?usp=drivesdk" TargetMode="External"/><Relationship Id="rId275" Type="http://schemas.openxmlformats.org/officeDocument/2006/relationships/hyperlink" Target="https://drive.google.com/file/d/1s2bRiluDzxeePyO-2epe0KWQZUyw7hYE/view?usp=drivesdk" TargetMode="External"/><Relationship Id="rId274" Type="http://schemas.openxmlformats.org/officeDocument/2006/relationships/hyperlink" Target="https://drive.google.com/file/d/1JUVzBVaR_AgeES5IJzHLMZMEvM4clWsj/view?usp=drivesdk" TargetMode="External"/><Relationship Id="rId273" Type="http://schemas.openxmlformats.org/officeDocument/2006/relationships/hyperlink" Target="https://drive.google.com/file/d/1Z7P56_fOR1rS3dB83X-k3DVPPGA2T06A/view?usp=drivesdk" TargetMode="External"/><Relationship Id="rId272" Type="http://schemas.openxmlformats.org/officeDocument/2006/relationships/hyperlink" Target="https://drive.google.com/file/d/1_bwQcGUe0kO5tnfuj8x6ab-QWNBgG-sV/view?usp=drivesdk" TargetMode="External"/><Relationship Id="rId279" Type="http://schemas.openxmlformats.org/officeDocument/2006/relationships/hyperlink" Target="https://drive.google.com/file/d/17eCnAvLw0h9ki9acU43TNtcfPFbWdZ3m/view?usp=drivesdk" TargetMode="External"/><Relationship Id="rId278" Type="http://schemas.openxmlformats.org/officeDocument/2006/relationships/hyperlink" Target="https://drive.google.com/file/d/1g918R63kqdPbBoGqaMEq4h3BEAXjxSpC/view?usp=drivesdk" TargetMode="External"/><Relationship Id="rId277" Type="http://schemas.openxmlformats.org/officeDocument/2006/relationships/hyperlink" Target="https://drive.google.com/file/d/1LRVPECgtuuOMKey9tiYbmGmOl-7rhbqm/view?usp=drivesdk" TargetMode="External"/><Relationship Id="rId276" Type="http://schemas.openxmlformats.org/officeDocument/2006/relationships/hyperlink" Target="https://drive.google.com/file/d/1-L3GSgg8oIMAJIa-JPZBDLmdNMLp7iH5/view?usp=drivesdk" TargetMode="External"/><Relationship Id="rId629" Type="http://schemas.openxmlformats.org/officeDocument/2006/relationships/hyperlink" Target="https://drive.google.com/file/d/1Jbncepf1SMVaBBaPhKEy6YLFUDGqqomR/view?usp=drivesdk" TargetMode="External"/><Relationship Id="rId624" Type="http://schemas.openxmlformats.org/officeDocument/2006/relationships/hyperlink" Target="https://drive.google.com/file/d/1dwZCVsAxwuTxxkQ9vQ9UPvo9YSFVeqfe/view?usp=drivesdk" TargetMode="External"/><Relationship Id="rId623" Type="http://schemas.openxmlformats.org/officeDocument/2006/relationships/hyperlink" Target="https://drive.google.com/file/d/1ZO6wxZ3HaTSFSpMf2tpURoSTJpnpPc1e/view?usp=drivesdk" TargetMode="External"/><Relationship Id="rId622" Type="http://schemas.openxmlformats.org/officeDocument/2006/relationships/hyperlink" Target="https://drive.google.com/file/d/1hSyRCMgcgvN9vj7kkT64bOpm9MOUsWEj/view?usp=drivesdk" TargetMode="External"/><Relationship Id="rId621" Type="http://schemas.openxmlformats.org/officeDocument/2006/relationships/hyperlink" Target="https://drive.google.com/file/d/1dkgod-vAeCxcHyBJgj13DChw08null8u/view?usp=drivesdk" TargetMode="External"/><Relationship Id="rId628" Type="http://schemas.openxmlformats.org/officeDocument/2006/relationships/hyperlink" Target="https://drive.google.com/file/d/1_DR69u7id6KycSZLtVoLz-YCeDUkIaDo/view?usp=drivesdk" TargetMode="External"/><Relationship Id="rId627" Type="http://schemas.openxmlformats.org/officeDocument/2006/relationships/hyperlink" Target="https://drive.google.com/file/d/1caX6d4GNKyezFSOyqkEy8Y3kF5aB6aL3/view?usp=drivesdk" TargetMode="External"/><Relationship Id="rId626" Type="http://schemas.openxmlformats.org/officeDocument/2006/relationships/hyperlink" Target="https://drive.google.com/file/d/1BisALuCehfuI1CDfmuU-eB98EWOufHBw/view?usp=drivesdk" TargetMode="External"/><Relationship Id="rId625" Type="http://schemas.openxmlformats.org/officeDocument/2006/relationships/hyperlink" Target="https://drive.google.com/file/d/1nJmSOuMtC0y8sC6n6qUb7ZHkQGuI_Fr4/view?usp=drivesdk" TargetMode="External"/><Relationship Id="rId620" Type="http://schemas.openxmlformats.org/officeDocument/2006/relationships/hyperlink" Target="https://drive.google.com/file/d/1IbCEBiTVQFwP9dVP08h-Uo6X6PPFgV6n/view?usp=drivesdk" TargetMode="External"/><Relationship Id="rId619" Type="http://schemas.openxmlformats.org/officeDocument/2006/relationships/hyperlink" Target="https://drive.google.com/file/d/1BPmqjRqxoyr7BbipLZyzIyhCPanuRkMZ/view?usp=drivesdk" TargetMode="External"/><Relationship Id="rId618" Type="http://schemas.openxmlformats.org/officeDocument/2006/relationships/hyperlink" Target="https://drive.google.com/file/d/1HfC1FKzv4_wxnW4XjmzZ08e7vVQ1h9QH/view?usp=drivesdk" TargetMode="External"/><Relationship Id="rId613" Type="http://schemas.openxmlformats.org/officeDocument/2006/relationships/hyperlink" Target="https://drive.google.com/file/d/1p13xffoLAM_KIJZ35ehz1AzP0u5leNSn/view?usp=drivesdk" TargetMode="External"/><Relationship Id="rId612" Type="http://schemas.openxmlformats.org/officeDocument/2006/relationships/hyperlink" Target="https://drive.google.com/file/d/1rtWjyCKMJfRsNgUVLPkvAxYWdDmuLhr9/view?usp=drivesdk" TargetMode="External"/><Relationship Id="rId611" Type="http://schemas.openxmlformats.org/officeDocument/2006/relationships/hyperlink" Target="https://drive.google.com/file/d/1dgY1AcO_GLR-ZK1PcaY5W22zOX8RLTU9/view?usp=drivesdk" TargetMode="External"/><Relationship Id="rId610" Type="http://schemas.openxmlformats.org/officeDocument/2006/relationships/hyperlink" Target="https://drive.google.com/file/d/1RSO3XSksdVkcMqRDPcEr6euc61AUMwOu/view?usp=drivesdk" TargetMode="External"/><Relationship Id="rId617" Type="http://schemas.openxmlformats.org/officeDocument/2006/relationships/hyperlink" Target="https://drive.google.com/file/d/1OQ_1AhOUSUs1lZ6KWaVzNs3JHV0ggE3r/view?usp=drivesdk" TargetMode="External"/><Relationship Id="rId616" Type="http://schemas.openxmlformats.org/officeDocument/2006/relationships/hyperlink" Target="https://drive.google.com/file/d/1vydWdguBZf0MEfZMP-Rchr5h8EE5J7w3/view?usp=drivesdk" TargetMode="External"/><Relationship Id="rId615" Type="http://schemas.openxmlformats.org/officeDocument/2006/relationships/hyperlink" Target="https://drive.google.com/file/d/1RZ9kGaHSjOEOiu6JYMOGq9eEaRait7Lo/view?usp=drivesdk" TargetMode="External"/><Relationship Id="rId614" Type="http://schemas.openxmlformats.org/officeDocument/2006/relationships/hyperlink" Target="https://drive.google.com/file/d/1Cnswqfx-biPLj_rjxCVl_BIqFNHngo0-/view?usp=drivesdk" TargetMode="External"/><Relationship Id="rId409" Type="http://schemas.openxmlformats.org/officeDocument/2006/relationships/hyperlink" Target="https://drive.google.com/file/d/1Hkxrf8yWQylJCp5MGPQhVbhBySvzDWDC/view?usp=drivesdk" TargetMode="External"/><Relationship Id="rId404" Type="http://schemas.openxmlformats.org/officeDocument/2006/relationships/hyperlink" Target="https://drive.google.com/file/d/13empkl6JmjLh0Qc5McV6BdaUvQgmm0sU/view?usp=drivesdk" TargetMode="External"/><Relationship Id="rId646" Type="http://schemas.openxmlformats.org/officeDocument/2006/relationships/hyperlink" Target="https://drive.google.com/file/d/1xorexYqwrVJlBRinX3l2hdtIIljPsBYD/view?usp=drivesdk" TargetMode="External"/><Relationship Id="rId403" Type="http://schemas.openxmlformats.org/officeDocument/2006/relationships/hyperlink" Target="https://drive.google.com/file/d/1ejTLzDfKmLvnZyNcEvv0z3z4xRVBagAl/view?usp=drivesdk" TargetMode="External"/><Relationship Id="rId645" Type="http://schemas.openxmlformats.org/officeDocument/2006/relationships/hyperlink" Target="https://drive.google.com/file/d/1faIyn8xgM3dCzZgwbdfx_7BfHSHQiG7J/view?usp=drivesdk" TargetMode="External"/><Relationship Id="rId402" Type="http://schemas.openxmlformats.org/officeDocument/2006/relationships/hyperlink" Target="https://drive.google.com/file/d/1hBmisl9GTHd68tS5Hhkoq8H72VMjAZ3o/view?usp=drivesdk" TargetMode="External"/><Relationship Id="rId644" Type="http://schemas.openxmlformats.org/officeDocument/2006/relationships/hyperlink" Target="https://drive.google.com/file/d/1zspNCFpJLbF25eSzvZvSIgDxPxPPl5aq/view?usp=drivesdk" TargetMode="External"/><Relationship Id="rId401" Type="http://schemas.openxmlformats.org/officeDocument/2006/relationships/hyperlink" Target="https://drive.google.com/file/d/1yDfE14IlFTV6Of5FgB8xCKumw5V1abib/view?usp=drivesdk" TargetMode="External"/><Relationship Id="rId643" Type="http://schemas.openxmlformats.org/officeDocument/2006/relationships/hyperlink" Target="https://drive.google.com/file/d/1VB6FTJLLW9UWuH_u8hBvDoeU6OQdeU11/view?usp=drivesdk" TargetMode="External"/><Relationship Id="rId408" Type="http://schemas.openxmlformats.org/officeDocument/2006/relationships/hyperlink" Target="https://drive.google.com/file/d/1NZGwEQldHN-2PLoxtwnpuivVMlTKVpTd/view?usp=drivesdk" TargetMode="External"/><Relationship Id="rId407" Type="http://schemas.openxmlformats.org/officeDocument/2006/relationships/hyperlink" Target="https://drive.google.com/file/d/1YGi657_jtKxK8I6QG9wdLGDXrz0z2peJ/view?usp=drivesdk" TargetMode="External"/><Relationship Id="rId649" Type="http://schemas.openxmlformats.org/officeDocument/2006/relationships/hyperlink" Target="https://drive.google.com/file/d/1m5HqshbnM-MOgZns3GGGXQ0V0uPK1y1p/view?usp=drivesdk" TargetMode="External"/><Relationship Id="rId406" Type="http://schemas.openxmlformats.org/officeDocument/2006/relationships/hyperlink" Target="https://drive.google.com/file/d/1MzOwVLXSjiEZZvZraSlD6jbgXUqNpn3c/view?usp=drivesdk" TargetMode="External"/><Relationship Id="rId648" Type="http://schemas.openxmlformats.org/officeDocument/2006/relationships/hyperlink" Target="https://drive.google.com/file/d/11VT1QxnN7DYZ_Zu8HMRU3gPJTF8-hNaj/view?usp=drivesdk" TargetMode="External"/><Relationship Id="rId405" Type="http://schemas.openxmlformats.org/officeDocument/2006/relationships/hyperlink" Target="https://drive.google.com/file/d/17Sna9dyF8y3OXKJJ5l5fMKGinyukBj1c/view?usp=drivesdk" TargetMode="External"/><Relationship Id="rId647" Type="http://schemas.openxmlformats.org/officeDocument/2006/relationships/hyperlink" Target="https://drive.google.com/file/d/1q_FZJU5pAIvUf1yizJGyH4jv_3GK6Fym/view?usp=drivesdk" TargetMode="External"/><Relationship Id="rId400" Type="http://schemas.openxmlformats.org/officeDocument/2006/relationships/hyperlink" Target="https://drive.google.com/file/d/1Yt4ZXXUn9eTmafS1A1r3A31RI69xMhBT/view?usp=drivesdk" TargetMode="External"/><Relationship Id="rId642" Type="http://schemas.openxmlformats.org/officeDocument/2006/relationships/hyperlink" Target="https://drive.google.com/file/d/1QeDckMo-fAC2QLMHZ5HlmO8WkcAeP6in/view?usp=drivesdk" TargetMode="External"/><Relationship Id="rId641" Type="http://schemas.openxmlformats.org/officeDocument/2006/relationships/hyperlink" Target="https://drive.google.com/file/d/1QJAA0i7WeP_f07Xz5LKtaZfqV21IOjXA/view?usp=drivesdk" TargetMode="External"/><Relationship Id="rId640" Type="http://schemas.openxmlformats.org/officeDocument/2006/relationships/hyperlink" Target="https://drive.google.com/file/d/1ygl2ztYTFzMKZS490kmPE86vYa4blLvs/view?usp=drivesdk" TargetMode="External"/><Relationship Id="rId635" Type="http://schemas.openxmlformats.org/officeDocument/2006/relationships/hyperlink" Target="https://drive.google.com/file/d/1MFGW6UQjPqKnel0_7eTe_a5V8iWi5lYh/view?usp=drivesdk" TargetMode="External"/><Relationship Id="rId634" Type="http://schemas.openxmlformats.org/officeDocument/2006/relationships/hyperlink" Target="https://drive.google.com/file/d/1EaUPqKrOlMLGi44mbgzKKdqplQUXdvSS/view?usp=drivesdk" TargetMode="External"/><Relationship Id="rId633" Type="http://schemas.openxmlformats.org/officeDocument/2006/relationships/hyperlink" Target="https://drive.google.com/file/d/12nCLtNSAAZ7RSd9xYTF3sds0Hn4wyrg5/view?usp=drivesdk" TargetMode="External"/><Relationship Id="rId632" Type="http://schemas.openxmlformats.org/officeDocument/2006/relationships/hyperlink" Target="https://drive.google.com/file/d/1NLS8UUuE2idgcW1Lu8VfDMa-hXSv44jZ/view?usp=drivesdk" TargetMode="External"/><Relationship Id="rId639" Type="http://schemas.openxmlformats.org/officeDocument/2006/relationships/hyperlink" Target="https://drive.google.com/file/d/1rnYTLcv7czuhobcZKvoFzlI3p7I1MC4M/view?usp=drivesdk" TargetMode="External"/><Relationship Id="rId638" Type="http://schemas.openxmlformats.org/officeDocument/2006/relationships/hyperlink" Target="https://drive.google.com/file/d/1z3igE2r1oxBT1hxf3NyWqhv8Kf_tkvGG/view?usp=drivesdk" TargetMode="External"/><Relationship Id="rId637" Type="http://schemas.openxmlformats.org/officeDocument/2006/relationships/hyperlink" Target="https://drive.google.com/file/d/1CzNRy6A5ziqywhMQX5Aji14kq3iYLiz0/view?usp=drivesdk" TargetMode="External"/><Relationship Id="rId636" Type="http://schemas.openxmlformats.org/officeDocument/2006/relationships/hyperlink" Target="https://drive.google.com/file/d/1X9zVQXrYVMDESldJyS26T24i1xSCUhLd/view?usp=drivesdk" TargetMode="External"/><Relationship Id="rId631" Type="http://schemas.openxmlformats.org/officeDocument/2006/relationships/hyperlink" Target="https://drive.google.com/file/d/1icyr-QQDhVwWoZ8lqEjMNg2R9F3Z_VRH/view?usp=drivesdk" TargetMode="External"/><Relationship Id="rId630" Type="http://schemas.openxmlformats.org/officeDocument/2006/relationships/hyperlink" Target="https://drive.google.com/file/d/1Yynwv0i4TrHC5PPyNIm0kTi8WuXjx8nS/view?usp=drivesdk" TargetMode="External"/><Relationship Id="rId609" Type="http://schemas.openxmlformats.org/officeDocument/2006/relationships/hyperlink" Target="https://drive.google.com/file/d/1rJW-7vxG65hgh2wbN1q1p9Inbuz3sJ-J/view?usp=drivesdk" TargetMode="External"/><Relationship Id="rId608" Type="http://schemas.openxmlformats.org/officeDocument/2006/relationships/hyperlink" Target="https://drive.google.com/file/d/1cArP--rC_LuIOq8xCH98JGbwV5dkBgu2/view?usp=drivesdk" TargetMode="External"/><Relationship Id="rId607" Type="http://schemas.openxmlformats.org/officeDocument/2006/relationships/hyperlink" Target="https://drive.google.com/file/d/1TtS8gmI2dy-eRmenLBp8j4ZIBPg3TZ_H/view?usp=drivesdk" TargetMode="External"/><Relationship Id="rId602" Type="http://schemas.openxmlformats.org/officeDocument/2006/relationships/hyperlink" Target="https://drive.google.com/file/d/1UvtIgnfLgq_prXVe0DvQLisiA-ytKdpD/view?usp=drivesdk" TargetMode="External"/><Relationship Id="rId601" Type="http://schemas.openxmlformats.org/officeDocument/2006/relationships/hyperlink" Target="https://drive.google.com/file/d/1BC7Mq3bldJUcrwugRpgdTs7lPYr863TR/view?usp=drivesdk" TargetMode="External"/><Relationship Id="rId600" Type="http://schemas.openxmlformats.org/officeDocument/2006/relationships/hyperlink" Target="https://drive.google.com/file/d/1wJdzZaQTHtAQx1dBhATcT4hA-Ww4ptW_/view?usp=drivesdk" TargetMode="External"/><Relationship Id="rId606" Type="http://schemas.openxmlformats.org/officeDocument/2006/relationships/hyperlink" Target="https://drive.google.com/file/d/1t3HlgrODZbLcVtKm5RP0HsOEKJ6lKrPP/view?usp=drivesdk" TargetMode="External"/><Relationship Id="rId605" Type="http://schemas.openxmlformats.org/officeDocument/2006/relationships/hyperlink" Target="https://drive.google.com/file/d/1xV4YuHJRT7DOTZT1GXm2_TWKR-k7moI2/view?usp=drivesdk" TargetMode="External"/><Relationship Id="rId604" Type="http://schemas.openxmlformats.org/officeDocument/2006/relationships/hyperlink" Target="https://drive.google.com/file/d/1K9x8G92Ua6BEYnogiNqGaOe1aOBdUatw/view?usp=drivesdk" TargetMode="External"/><Relationship Id="rId603" Type="http://schemas.openxmlformats.org/officeDocument/2006/relationships/hyperlink" Target="https://drive.google.com/file/d/11iOGGHuTk7yP0oyptI5d52JbS3OoH0D8/view?usp=drivesdk" TargetMode="External"/><Relationship Id="rId228" Type="http://schemas.openxmlformats.org/officeDocument/2006/relationships/hyperlink" Target="https://drive.google.com/file/d/1MCvJzfpaL8kmFZliaGsnKdIFApof2x82/view?usp=drivesdk" TargetMode="External"/><Relationship Id="rId227" Type="http://schemas.openxmlformats.org/officeDocument/2006/relationships/hyperlink" Target="https://drive.google.com/file/d/1gck3iqvJEfenVKGHVi5mAGsgFZ_I1ZGn/view?usp=drivesdk" TargetMode="External"/><Relationship Id="rId469" Type="http://schemas.openxmlformats.org/officeDocument/2006/relationships/hyperlink" Target="https://drive.google.com/file/d/1376d8jadRUG7sxkb_98TuaXilQinnZJi/view?usp=drivesdk" TargetMode="External"/><Relationship Id="rId226" Type="http://schemas.openxmlformats.org/officeDocument/2006/relationships/hyperlink" Target="https://drive.google.com/file/d/1UMer97fSKw5pccg3uugkjHgvHZ7dCa1E/view?usp=drivesdk" TargetMode="External"/><Relationship Id="rId468" Type="http://schemas.openxmlformats.org/officeDocument/2006/relationships/hyperlink" Target="https://drive.google.com/file/d/1W_Ioq_J_rxZZvF5Vb1gRnDYZ67wMqDib/view?usp=drivesdk" TargetMode="External"/><Relationship Id="rId225" Type="http://schemas.openxmlformats.org/officeDocument/2006/relationships/hyperlink" Target="https://drive.google.com/file/d/1YixhkNYHhhic8YLoy0jr8q6z7U0iZmrW/view?usp=drivesdk" TargetMode="External"/><Relationship Id="rId467" Type="http://schemas.openxmlformats.org/officeDocument/2006/relationships/hyperlink" Target="https://drive.google.com/file/d/1Gy3xo-gPuLZNzg9XMEMS4pkaLqCQ_Qee/view?usp=drivesdk" TargetMode="External"/><Relationship Id="rId229" Type="http://schemas.openxmlformats.org/officeDocument/2006/relationships/hyperlink" Target="https://drive.google.com/file/d/10OPQ_T__10qYCRFTXfaorm7Zez5Fhj0Q/view?usp=drivesdk" TargetMode="External"/><Relationship Id="rId220" Type="http://schemas.openxmlformats.org/officeDocument/2006/relationships/hyperlink" Target="https://drive.google.com/file/d/1jNXhXCZtGvb60OoobIoxdzbRymTbfwml/view?usp=drivesdk" TargetMode="External"/><Relationship Id="rId462" Type="http://schemas.openxmlformats.org/officeDocument/2006/relationships/hyperlink" Target="https://drive.google.com/file/d/1RyLjch7JttMLb72EwTBnlJRX1SfOgzc8/view?usp=drivesdk" TargetMode="External"/><Relationship Id="rId461" Type="http://schemas.openxmlformats.org/officeDocument/2006/relationships/hyperlink" Target="https://drive.google.com/file/d/1WPh0GoRtddkmDhuFrWunQJFlPw2u-DsD/view?usp=drivesdk" TargetMode="External"/><Relationship Id="rId460" Type="http://schemas.openxmlformats.org/officeDocument/2006/relationships/hyperlink" Target="https://drive.google.com/file/d/1lnCfvZKyfqsaIySB1lx86duzw6aQfv0a/view?usp=drivesdk" TargetMode="External"/><Relationship Id="rId224" Type="http://schemas.openxmlformats.org/officeDocument/2006/relationships/hyperlink" Target="https://drive.google.com/file/d/1j2RLaOPh0NDbPADrAQwXGL9GJH2nfo3Q/view?usp=drivesdk" TargetMode="External"/><Relationship Id="rId466" Type="http://schemas.openxmlformats.org/officeDocument/2006/relationships/hyperlink" Target="https://drive.google.com/file/d/14No5wCVEP9liTSRkgbGF5QtbQBKtVrZX/view?usp=drivesdk" TargetMode="External"/><Relationship Id="rId223" Type="http://schemas.openxmlformats.org/officeDocument/2006/relationships/hyperlink" Target="https://drive.google.com/file/d/1Gby5shfL4LwVQuSy5YZ541Zh50vNcoE_/view?usp=drivesdk" TargetMode="External"/><Relationship Id="rId465" Type="http://schemas.openxmlformats.org/officeDocument/2006/relationships/hyperlink" Target="https://drive.google.com/file/d/1_HRl7xphdZiiaclSlQJtCdAosOC15ElL/view?usp=drivesdk" TargetMode="External"/><Relationship Id="rId222" Type="http://schemas.openxmlformats.org/officeDocument/2006/relationships/hyperlink" Target="https://drive.google.com/file/d/1ghWlP_cZ7UFjbUo7Lod5LHXzx2VTDQG5/view?usp=drivesdk" TargetMode="External"/><Relationship Id="rId464" Type="http://schemas.openxmlformats.org/officeDocument/2006/relationships/hyperlink" Target="https://drive.google.com/file/d/1vco0sgcGOF3cIZc1XXau1LksIZddraP7/view?usp=drivesdk" TargetMode="External"/><Relationship Id="rId221" Type="http://schemas.openxmlformats.org/officeDocument/2006/relationships/hyperlink" Target="https://drive.google.com/file/d/19iD9Y3fATJnUwQ_D3MLqE2TOR6aUF8L3/view?usp=drivesdk" TargetMode="External"/><Relationship Id="rId463" Type="http://schemas.openxmlformats.org/officeDocument/2006/relationships/hyperlink" Target="https://drive.google.com/file/d/1fsIBqvVgfuSYDL5kYS5QHU_kcxibDFag/view?usp=drivesdk" TargetMode="External"/><Relationship Id="rId217" Type="http://schemas.openxmlformats.org/officeDocument/2006/relationships/hyperlink" Target="https://drive.google.com/file/d/1BI019TPNcAG3Jn_yIVo5w6ClKA33eNgG/view?usp=drivesdk" TargetMode="External"/><Relationship Id="rId459" Type="http://schemas.openxmlformats.org/officeDocument/2006/relationships/hyperlink" Target="https://drive.google.com/file/d/1SnU-TWk-ZqhG7xMCNOTMcJEygWy6Zf6N/view?usp=drivesdk" TargetMode="External"/><Relationship Id="rId216" Type="http://schemas.openxmlformats.org/officeDocument/2006/relationships/hyperlink" Target="https://drive.google.com/file/d/15rqbABvhpXf9VEt_u3uSD1DSP-ZhUaLj/view?usp=drivesdk" TargetMode="External"/><Relationship Id="rId458" Type="http://schemas.openxmlformats.org/officeDocument/2006/relationships/hyperlink" Target="https://drive.google.com/file/d/16Yk4uw9TP9J8Icl_gTsxnD0FQXsNgf5I/view?usp=drivesdk" TargetMode="External"/><Relationship Id="rId215" Type="http://schemas.openxmlformats.org/officeDocument/2006/relationships/hyperlink" Target="https://drive.google.com/file/d/13vPG8lBzQowbF1yc9QMemNdTVBtX3YUY/view?usp=drivesdk" TargetMode="External"/><Relationship Id="rId457" Type="http://schemas.openxmlformats.org/officeDocument/2006/relationships/hyperlink" Target="https://drive.google.com/file/d/1K29Bx1aHegFzWubfAFHExi4Tc5LwWKR2/view?usp=drivesdk" TargetMode="External"/><Relationship Id="rId214" Type="http://schemas.openxmlformats.org/officeDocument/2006/relationships/hyperlink" Target="https://drive.google.com/file/d/1AamZlaU7xUNEeJuRma3McF12aY_BAO75/view?usp=drivesdk" TargetMode="External"/><Relationship Id="rId456" Type="http://schemas.openxmlformats.org/officeDocument/2006/relationships/hyperlink" Target="https://drive.google.com/file/d/1FcL8bH6FCgTIxrQZBltc4ozhMgIuJGNi/view?usp=drivesdk" TargetMode="External"/><Relationship Id="rId219" Type="http://schemas.openxmlformats.org/officeDocument/2006/relationships/hyperlink" Target="https://drive.google.com/file/d/1zFt_wxvKvwFcJPnzvtI5rQFlmUWpR15h/view?usp=drivesdk" TargetMode="External"/><Relationship Id="rId218" Type="http://schemas.openxmlformats.org/officeDocument/2006/relationships/hyperlink" Target="https://drive.google.com/file/d/1AQaI00xrAt9bqhUJHEIV5_bHsXAiNXJ3/view?usp=drivesdk" TargetMode="External"/><Relationship Id="rId451" Type="http://schemas.openxmlformats.org/officeDocument/2006/relationships/hyperlink" Target="https://drive.google.com/file/d/1PE9kyX5rFD2L7md6v9D_MEFI37Zu5rVt/view?usp=drivesdk" TargetMode="External"/><Relationship Id="rId450" Type="http://schemas.openxmlformats.org/officeDocument/2006/relationships/hyperlink" Target="https://drive.google.com/file/d/1a2LhtMbLR1DaKTpvaOJ_2SvcJfveDE8h/view?usp=drivesdk" TargetMode="External"/><Relationship Id="rId213" Type="http://schemas.openxmlformats.org/officeDocument/2006/relationships/hyperlink" Target="https://drive.google.com/file/d/15cyHIwvPQmbLXS2Y9aWa7MSvDGTNK4XW/view?usp=drivesdk" TargetMode="External"/><Relationship Id="rId455" Type="http://schemas.openxmlformats.org/officeDocument/2006/relationships/hyperlink" Target="https://drive.google.com/file/d/1zNaPSsM2i0C7E0N3rTocgpHhcHATuDju/view?usp=drivesdk" TargetMode="External"/><Relationship Id="rId212" Type="http://schemas.openxmlformats.org/officeDocument/2006/relationships/hyperlink" Target="https://drive.google.com/file/d/1rpUMw4BLXrxCaBhfJHue0bHJbC9Lnjca/view?usp=drivesdk" TargetMode="External"/><Relationship Id="rId454" Type="http://schemas.openxmlformats.org/officeDocument/2006/relationships/hyperlink" Target="https://drive.google.com/file/d/1CjcEPk5Q23Y4bM1nWm5wPh-pRurpTJG_/view?usp=drivesdk" TargetMode="External"/><Relationship Id="rId211" Type="http://schemas.openxmlformats.org/officeDocument/2006/relationships/hyperlink" Target="https://drive.google.com/file/d/1HHL8QVBYsRD1e5cDNFWTrkwpPD3ETa3a/view?usp=drivesdk" TargetMode="External"/><Relationship Id="rId453" Type="http://schemas.openxmlformats.org/officeDocument/2006/relationships/hyperlink" Target="https://drive.google.com/file/d/1ZZe0smHZnRaUoLRfNKEapkj9IF690eSc/view?usp=drivesdk" TargetMode="External"/><Relationship Id="rId210" Type="http://schemas.openxmlformats.org/officeDocument/2006/relationships/hyperlink" Target="https://drive.google.com/file/d/1FLiLB_1qSKJxpCIWpM0QwZwCT8jv2SCB/view?usp=drivesdk" TargetMode="External"/><Relationship Id="rId452" Type="http://schemas.openxmlformats.org/officeDocument/2006/relationships/hyperlink" Target="https://drive.google.com/file/d/1dz4CaJusZDh527dmSo3y8nJIjgk-2roD/view?usp=drivesdk" TargetMode="External"/><Relationship Id="rId491" Type="http://schemas.openxmlformats.org/officeDocument/2006/relationships/hyperlink" Target="https://drive.google.com/file/d/1qBo4Jg4wbWev6PMQfJljmx_lyA5WfPJ1/view?usp=drivesdk" TargetMode="External"/><Relationship Id="rId490" Type="http://schemas.openxmlformats.org/officeDocument/2006/relationships/hyperlink" Target="https://drive.google.com/file/d/1kQ4NEgyR1k9sYnTXFhKAjjaykUiSUr6n/view?usp=drivesdk" TargetMode="External"/><Relationship Id="rId249" Type="http://schemas.openxmlformats.org/officeDocument/2006/relationships/hyperlink" Target="https://drive.google.com/file/d/1tuPINDJaZcY5oscEFdzczbPR16VC0t_8/view?usp=drivesdk" TargetMode="External"/><Relationship Id="rId248" Type="http://schemas.openxmlformats.org/officeDocument/2006/relationships/hyperlink" Target="https://drive.google.com/file/d/1QdwhetrmEeUDvLNrHwlIQbele0V6ggmB/view?usp=drivesdk" TargetMode="External"/><Relationship Id="rId247" Type="http://schemas.openxmlformats.org/officeDocument/2006/relationships/hyperlink" Target="https://drive.google.com/file/d/18VfouQSIkArwY6EgE2JfF6My6tgesiT4/view?usp=drivesdk" TargetMode="External"/><Relationship Id="rId489" Type="http://schemas.openxmlformats.org/officeDocument/2006/relationships/hyperlink" Target="https://drive.google.com/file/d/1uoxnIjIkBPJgPULue-tLhlFJO-JhpY6U/view?usp=drivesdk" TargetMode="External"/><Relationship Id="rId242" Type="http://schemas.openxmlformats.org/officeDocument/2006/relationships/hyperlink" Target="https://drive.google.com/file/d/1Ir4fXuyw-Sc52hg-M5aONI725dSQ87Bv/view?usp=drivesdk" TargetMode="External"/><Relationship Id="rId484" Type="http://schemas.openxmlformats.org/officeDocument/2006/relationships/hyperlink" Target="https://drive.google.com/file/d/1aL8_xo3uQvi4otZe7RPROtlcKzM2dUcI/view?usp=drivesdk" TargetMode="External"/><Relationship Id="rId241" Type="http://schemas.openxmlformats.org/officeDocument/2006/relationships/hyperlink" Target="https://drive.google.com/file/d/1ElwVTfgZrWSxticdtfuiZVIp233NFWUE/view?usp=drivesdk" TargetMode="External"/><Relationship Id="rId483" Type="http://schemas.openxmlformats.org/officeDocument/2006/relationships/hyperlink" Target="https://drive.google.com/file/d/15Ad8jpzF2WTlqe7My72fhUf3xoffjdut/view?usp=drivesdk" TargetMode="External"/><Relationship Id="rId240" Type="http://schemas.openxmlformats.org/officeDocument/2006/relationships/hyperlink" Target="https://drive.google.com/file/d/1718Ut0ZptpPrNsR_Nq_BzC8MzSnQbwdY/view?usp=drivesdk" TargetMode="External"/><Relationship Id="rId482" Type="http://schemas.openxmlformats.org/officeDocument/2006/relationships/hyperlink" Target="https://drive.google.com/file/d/1MA0mIU6zcRe6Xq4ybJiV7SUsijG8guPX/view?usp=drivesdk" TargetMode="External"/><Relationship Id="rId481" Type="http://schemas.openxmlformats.org/officeDocument/2006/relationships/hyperlink" Target="https://drive.google.com/file/d/19zF4u3KCZi2zCdN31nXlebuIcPNtlKZw/view?usp=drivesdk" TargetMode="External"/><Relationship Id="rId246" Type="http://schemas.openxmlformats.org/officeDocument/2006/relationships/hyperlink" Target="https://drive.google.com/file/d/19AcrUGqSxb7G-qseoU0nwgCu_PIVBBx-/view?usp=drivesdk" TargetMode="External"/><Relationship Id="rId488" Type="http://schemas.openxmlformats.org/officeDocument/2006/relationships/hyperlink" Target="https://drive.google.com/file/d/1iBBGJMHMopmq1d0HnV_PBhdlReok2UGW/view?usp=drivesdk" TargetMode="External"/><Relationship Id="rId245" Type="http://schemas.openxmlformats.org/officeDocument/2006/relationships/hyperlink" Target="https://drive.google.com/file/d/1FQ-cTZiCOniZxU02U7Y-rWc4_DD5BhUQ/view?usp=drivesdk" TargetMode="External"/><Relationship Id="rId487" Type="http://schemas.openxmlformats.org/officeDocument/2006/relationships/hyperlink" Target="https://drive.google.com/file/d/10ccgh2XxZz70vWCenaph6b8FLwn_pXvK/view?usp=drivesdk" TargetMode="External"/><Relationship Id="rId244" Type="http://schemas.openxmlformats.org/officeDocument/2006/relationships/hyperlink" Target="https://drive.google.com/file/d/1BzuQ0Dwe8z8XAPc0YUaOyS7BQ3y8Etqb/view?usp=drivesdk" TargetMode="External"/><Relationship Id="rId486" Type="http://schemas.openxmlformats.org/officeDocument/2006/relationships/hyperlink" Target="https://drive.google.com/file/d/1z9XFxWxisYJq6_rGzT7PPREHSkNFRjDd/view?usp=drivesdk" TargetMode="External"/><Relationship Id="rId243" Type="http://schemas.openxmlformats.org/officeDocument/2006/relationships/hyperlink" Target="https://drive.google.com/file/d/1q0FJKJh-QW_JnXtTqNGapT0TKa50VrRa/view?usp=drivesdk" TargetMode="External"/><Relationship Id="rId485" Type="http://schemas.openxmlformats.org/officeDocument/2006/relationships/hyperlink" Target="https://drive.google.com/file/d/1Dow25UUG2V9hgzLVFqBCIy11MYyr85U0/view?usp=drivesdk" TargetMode="External"/><Relationship Id="rId480" Type="http://schemas.openxmlformats.org/officeDocument/2006/relationships/hyperlink" Target="https://drive.google.com/file/d/1FL8RU6gE3Sr8lvdHabiKG5Un_7RJlUWg/view?usp=drivesdk" TargetMode="External"/><Relationship Id="rId239" Type="http://schemas.openxmlformats.org/officeDocument/2006/relationships/hyperlink" Target="https://drive.google.com/file/d/1zegG2oNMPGRuvaRTG1CulgDzCwwUKQgL/view?usp=drivesdk" TargetMode="External"/><Relationship Id="rId238" Type="http://schemas.openxmlformats.org/officeDocument/2006/relationships/hyperlink" Target="https://drive.google.com/file/d/1XXTjfsIXyn06_vlYs5rcj9dJYOoki_rF/view?usp=drivesdk" TargetMode="External"/><Relationship Id="rId237" Type="http://schemas.openxmlformats.org/officeDocument/2006/relationships/hyperlink" Target="https://drive.google.com/file/d/17ZpO1M15_ny1YkELoTtAYxct8tELHcex/view?usp=drivesdk" TargetMode="External"/><Relationship Id="rId479" Type="http://schemas.openxmlformats.org/officeDocument/2006/relationships/hyperlink" Target="https://drive.google.com/file/d/1WLUt-M6064BsVdR2E7HD_0e9AYP5N52Q/view?usp=drivesdk" TargetMode="External"/><Relationship Id="rId236" Type="http://schemas.openxmlformats.org/officeDocument/2006/relationships/hyperlink" Target="https://drive.google.com/file/d/1oIh9myzdeTHpzLsTQ2tEqp5NOsNLe85m/view?usp=drivesdk" TargetMode="External"/><Relationship Id="rId478" Type="http://schemas.openxmlformats.org/officeDocument/2006/relationships/hyperlink" Target="https://drive.google.com/file/d/1sEmF5vzTojQbd7mYpQKgLMDs7Xc7xrVm/view?usp=drivesdk" TargetMode="External"/><Relationship Id="rId231" Type="http://schemas.openxmlformats.org/officeDocument/2006/relationships/hyperlink" Target="https://drive.google.com/file/d/1E4zx4i6bMsWH6oMd9-BRLTImEpc4P-p5/view?usp=drivesdk" TargetMode="External"/><Relationship Id="rId473" Type="http://schemas.openxmlformats.org/officeDocument/2006/relationships/hyperlink" Target="https://drive.google.com/file/d/1iQELqySUTf2vpBh8wKgswVHjmD_IWbVS/view?usp=drivesdk" TargetMode="External"/><Relationship Id="rId230" Type="http://schemas.openxmlformats.org/officeDocument/2006/relationships/hyperlink" Target="https://drive.google.com/file/d/1qKaQVHTc19ScuEXC80_vGJuUsulBczOp/view?usp=drivesdk" TargetMode="External"/><Relationship Id="rId472" Type="http://schemas.openxmlformats.org/officeDocument/2006/relationships/hyperlink" Target="https://drive.google.com/file/d/19eqeg49BzMRY2_dsA5S9E58IZKAmAAnI/view?usp=drivesdk" TargetMode="External"/><Relationship Id="rId471" Type="http://schemas.openxmlformats.org/officeDocument/2006/relationships/hyperlink" Target="https://drive.google.com/file/d/1aqUMehm-Lgl2blkdJzL65bYeJ1tFrtwJ/view?usp=drivesdk" TargetMode="External"/><Relationship Id="rId470" Type="http://schemas.openxmlformats.org/officeDocument/2006/relationships/hyperlink" Target="https://drive.google.com/file/d/1Oo6Tbj2_qxRfOR-Jcn05WMG1ShrEwVDJ/view?usp=drivesdk" TargetMode="External"/><Relationship Id="rId235" Type="http://schemas.openxmlformats.org/officeDocument/2006/relationships/hyperlink" Target="https://drive.google.com/file/d/1TIH7M7r3YqNCOmFYJ6_Ndq77vFt1wouT/view?usp=drivesdk" TargetMode="External"/><Relationship Id="rId477" Type="http://schemas.openxmlformats.org/officeDocument/2006/relationships/hyperlink" Target="https://drive.google.com/file/d/1LMbH6F_aJ4sMbgyjipBjkD51C0DucjIi/view?usp=drivesdk" TargetMode="External"/><Relationship Id="rId234" Type="http://schemas.openxmlformats.org/officeDocument/2006/relationships/hyperlink" Target="https://drive.google.com/file/d/1o_j5uoPF1GCLtbPKsoItBOnzgqtk5xvl/view?usp=drivesdk" TargetMode="External"/><Relationship Id="rId476" Type="http://schemas.openxmlformats.org/officeDocument/2006/relationships/hyperlink" Target="https://drive.google.com/file/d/1yatsb565gTYYbi0FYXBctDHSmUg0Gjyq/view?usp=drivesdk" TargetMode="External"/><Relationship Id="rId233" Type="http://schemas.openxmlformats.org/officeDocument/2006/relationships/hyperlink" Target="https://drive.google.com/file/d/1bmIrFAwC2-fV8_Tm8C-Dn6U69e563JJr/view?usp=drivesdk" TargetMode="External"/><Relationship Id="rId475" Type="http://schemas.openxmlformats.org/officeDocument/2006/relationships/hyperlink" Target="https://drive.google.com/file/d/1rGqhp61SLB1nsbjwV3Ja3XjbO4GBDTtw/view?usp=drivesdk" TargetMode="External"/><Relationship Id="rId232" Type="http://schemas.openxmlformats.org/officeDocument/2006/relationships/hyperlink" Target="https://drive.google.com/file/d/1hBjFChv3VZMvSjojJhtV5pWJBvGJT56U/view?usp=drivesdk" TargetMode="External"/><Relationship Id="rId474" Type="http://schemas.openxmlformats.org/officeDocument/2006/relationships/hyperlink" Target="https://drive.google.com/file/d/1wX7j-yUR1lHpXvI3UTgMwo6PL150-hg1/view?usp=drivesdk" TargetMode="External"/><Relationship Id="rId426" Type="http://schemas.openxmlformats.org/officeDocument/2006/relationships/hyperlink" Target="https://drive.google.com/file/d/104fsZQfwyCIcu8-yctrW1mUb8svSbIlI/view?usp=drivesdk" TargetMode="External"/><Relationship Id="rId425" Type="http://schemas.openxmlformats.org/officeDocument/2006/relationships/hyperlink" Target="https://drive.google.com/file/d/1VXJy6Ta-hplFS9NKR6cwVxcT2xCp804_/view?usp=drivesdk" TargetMode="External"/><Relationship Id="rId424" Type="http://schemas.openxmlformats.org/officeDocument/2006/relationships/hyperlink" Target="https://drive.google.com/file/d/1r0w2FAwhzqGv9xpjKaydNiG3LizHsb9x/view?usp=drivesdk" TargetMode="External"/><Relationship Id="rId423" Type="http://schemas.openxmlformats.org/officeDocument/2006/relationships/hyperlink" Target="https://drive.google.com/file/d/1YsYaab2HuGJLOEfJjnW0XL39Pl8CAxWO/view?usp=drivesdk" TargetMode="External"/><Relationship Id="rId429" Type="http://schemas.openxmlformats.org/officeDocument/2006/relationships/hyperlink" Target="https://drive.google.com/file/d/1ZSxnxZju-Gux9_poGqdUdaX6KufQpZxs/view?usp=drivesdk" TargetMode="External"/><Relationship Id="rId428" Type="http://schemas.openxmlformats.org/officeDocument/2006/relationships/hyperlink" Target="https://drive.google.com/file/d/1AlbwE5q4THwN_H7k7v3UnnVvY0_wcNyu/view?usp=drivesdk" TargetMode="External"/><Relationship Id="rId427" Type="http://schemas.openxmlformats.org/officeDocument/2006/relationships/hyperlink" Target="https://drive.google.com/file/d/1lMGdxNeyz90I-Ew_AUf1s0cjVRxAM5jX/view?usp=drivesdk" TargetMode="External"/><Relationship Id="rId422" Type="http://schemas.openxmlformats.org/officeDocument/2006/relationships/hyperlink" Target="https://drive.google.com/file/d/11eOBgz6xk54EbqwnRb34Cm2OKROj_u6v/view?usp=drivesdk" TargetMode="External"/><Relationship Id="rId421" Type="http://schemas.openxmlformats.org/officeDocument/2006/relationships/hyperlink" Target="https://drive.google.com/file/d/1YdnFqLctjuSZeWTAI2ERIXW3aNifZaY5/view?usp=drivesdk" TargetMode="External"/><Relationship Id="rId420" Type="http://schemas.openxmlformats.org/officeDocument/2006/relationships/hyperlink" Target="https://drive.google.com/file/d/1cjh8ZhNKIKoFiYGDiZ548IZaIEttZ11e/view?usp=drivesdk" TargetMode="External"/><Relationship Id="rId415" Type="http://schemas.openxmlformats.org/officeDocument/2006/relationships/hyperlink" Target="https://drive.google.com/file/d/13mygSSZjVy7zXNh93hkJ3NRJO0Y9DUa0/view?usp=drivesdk" TargetMode="External"/><Relationship Id="rId414" Type="http://schemas.openxmlformats.org/officeDocument/2006/relationships/hyperlink" Target="https://drive.google.com/file/d/1pt4sB2xh1W2GMuvRaOW9i72GyYANwJrT/view?usp=drivesdk" TargetMode="External"/><Relationship Id="rId413" Type="http://schemas.openxmlformats.org/officeDocument/2006/relationships/hyperlink" Target="https://drive.google.com/file/d/1xsRAidFspFtdDch4nxnk5z1Ae18uNVGt/view?usp=drivesdk" TargetMode="External"/><Relationship Id="rId655" Type="http://schemas.openxmlformats.org/officeDocument/2006/relationships/drawing" Target="../drawings/drawing3.xml"/><Relationship Id="rId412" Type="http://schemas.openxmlformats.org/officeDocument/2006/relationships/hyperlink" Target="https://drive.google.com/file/d/1bG-aaKZXFM6sIDMLcyzgfHankuSWJ7-G/view?usp=drivesdk" TargetMode="External"/><Relationship Id="rId654" Type="http://schemas.openxmlformats.org/officeDocument/2006/relationships/hyperlink" Target="https://drive.google.com/file/d/1nKT60vZtBFqpUJUyYYzXD8qWJCoj3aRx/view?usp=drivesdk" TargetMode="External"/><Relationship Id="rId419" Type="http://schemas.openxmlformats.org/officeDocument/2006/relationships/hyperlink" Target="https://drive.google.com/file/d/1zZw8bQcbPVD3wLUaXv0_ztAC1vW0DoDt/view?usp=drivesdk" TargetMode="External"/><Relationship Id="rId418" Type="http://schemas.openxmlformats.org/officeDocument/2006/relationships/hyperlink" Target="https://drive.google.com/file/d/1wzLiC2RCKKyGYfXLcmNO4ZGBjInFAw6O/view?usp=drivesdk" TargetMode="External"/><Relationship Id="rId417" Type="http://schemas.openxmlformats.org/officeDocument/2006/relationships/hyperlink" Target="https://drive.google.com/file/d/1zbqMj6oc_00EJI4QYCMhNe7I6iqwFoan/view?usp=drivesdk" TargetMode="External"/><Relationship Id="rId416" Type="http://schemas.openxmlformats.org/officeDocument/2006/relationships/hyperlink" Target="https://drive.google.com/file/d/19sMt8xWXjXDErWcxT0PJB483a8E9vCMC/view?usp=drivesdk" TargetMode="External"/><Relationship Id="rId411" Type="http://schemas.openxmlformats.org/officeDocument/2006/relationships/hyperlink" Target="https://drive.google.com/file/d/1m9Pm5ProSRMysRrX_3-iVMyudtLnPsGS/view?usp=drivesdk" TargetMode="External"/><Relationship Id="rId653" Type="http://schemas.openxmlformats.org/officeDocument/2006/relationships/hyperlink" Target="https://drive.google.com/file/d/192QR29mFymppp8zNVO94OfkD4VeQgbuZ/view?usp=drivesdk" TargetMode="External"/><Relationship Id="rId410" Type="http://schemas.openxmlformats.org/officeDocument/2006/relationships/hyperlink" Target="https://drive.google.com/file/d/1GFmU9MHFgl07JiRg1VH9vg5MWU03ZrB5/view?usp=drivesdk" TargetMode="External"/><Relationship Id="rId652" Type="http://schemas.openxmlformats.org/officeDocument/2006/relationships/hyperlink" Target="https://drive.google.com/file/d/1AHOKvhWyEahKbH4UTGXn2wFszk-ne8Ma/view?usp=drivesdk" TargetMode="External"/><Relationship Id="rId651" Type="http://schemas.openxmlformats.org/officeDocument/2006/relationships/hyperlink" Target="https://drive.google.com/file/d/1YaDO2dzv8XYLCmKJBlwJ6WqZuSAlFuUX/view?usp=drivesdk" TargetMode="External"/><Relationship Id="rId650" Type="http://schemas.openxmlformats.org/officeDocument/2006/relationships/hyperlink" Target="https://drive.google.com/file/d/12bEwKWIeXxbuyNi6eakSzdrAOdichKHp/view?usp=drivesdk" TargetMode="External"/><Relationship Id="rId206" Type="http://schemas.openxmlformats.org/officeDocument/2006/relationships/hyperlink" Target="https://drive.google.com/file/d/1rUUq5gZ7jp2faKi43UeeTivZLimBxJa0/view?usp=drivesdk" TargetMode="External"/><Relationship Id="rId448" Type="http://schemas.openxmlformats.org/officeDocument/2006/relationships/hyperlink" Target="https://drive.google.com/file/d/1iDOOHF1rr-IMb8nY8Vx8otwH4jP_X43b/view?usp=drivesdk" TargetMode="External"/><Relationship Id="rId205" Type="http://schemas.openxmlformats.org/officeDocument/2006/relationships/hyperlink" Target="https://drive.google.com/file/d/15PK1fBLJi3iYyg2MOBBNEcxuHRi1S5BI/view?usp=drivesdk" TargetMode="External"/><Relationship Id="rId447" Type="http://schemas.openxmlformats.org/officeDocument/2006/relationships/hyperlink" Target="https://drive.google.com/file/d/1aS5LcIh8qZiq_Y4nqDaW9mwoWPVOgZEW/view?usp=drivesdk" TargetMode="External"/><Relationship Id="rId204" Type="http://schemas.openxmlformats.org/officeDocument/2006/relationships/hyperlink" Target="https://drive.google.com/file/d/1XWm2FkHobTXRI4KPbePjVIK2v7V80zPW/view?usp=drivesdk" TargetMode="External"/><Relationship Id="rId446" Type="http://schemas.openxmlformats.org/officeDocument/2006/relationships/hyperlink" Target="https://drive.google.com/file/d/1PlDBuwTtov4mdFLxR3P9OlQKC4Siw3jL/view?usp=drivesdk" TargetMode="External"/><Relationship Id="rId203" Type="http://schemas.openxmlformats.org/officeDocument/2006/relationships/hyperlink" Target="https://drive.google.com/file/d/1VtTG4SK-6fhPW6T_sq3_mqT27tKtZE7w/view?usp=drivesdk" TargetMode="External"/><Relationship Id="rId445" Type="http://schemas.openxmlformats.org/officeDocument/2006/relationships/hyperlink" Target="https://drive.google.com/file/d/1Ptw6P-khGOwHZoJqr-bzTcFSFfu17Eww/view?usp=drivesdk" TargetMode="External"/><Relationship Id="rId209" Type="http://schemas.openxmlformats.org/officeDocument/2006/relationships/hyperlink" Target="https://drive.google.com/file/d/1_xmcUWkIO89fkp7ear7Fqc7XJ8JbpT2-/view?usp=drivesdk" TargetMode="External"/><Relationship Id="rId208" Type="http://schemas.openxmlformats.org/officeDocument/2006/relationships/hyperlink" Target="https://drive.google.com/file/d/1w22SlwE8uFEb9iyefio-3HKKIwgLaSS8/view?usp=drivesdk" TargetMode="External"/><Relationship Id="rId207" Type="http://schemas.openxmlformats.org/officeDocument/2006/relationships/hyperlink" Target="https://drive.google.com/file/d/1RQQmcJ4Qvwwvf-MHUR0r9hHQL_OeCDUh/view?usp=drivesdk" TargetMode="External"/><Relationship Id="rId449" Type="http://schemas.openxmlformats.org/officeDocument/2006/relationships/hyperlink" Target="https://drive.google.com/file/d/1ZIRKW7bpYi7dYCwOGGTTVUgeWcgMttZR/view?usp=drivesdk" TargetMode="External"/><Relationship Id="rId440" Type="http://schemas.openxmlformats.org/officeDocument/2006/relationships/hyperlink" Target="https://drive.google.com/file/d/1iWG0AEJQP53VbQqtNg1Xttox51TfdZKg/view?usp=drivesdk" TargetMode="External"/><Relationship Id="rId202" Type="http://schemas.openxmlformats.org/officeDocument/2006/relationships/hyperlink" Target="https://drive.google.com/file/d/1YijWNmKiNx-DvUcbflvaAh_1JHACvPXs/view?usp=drivesdk" TargetMode="External"/><Relationship Id="rId444" Type="http://schemas.openxmlformats.org/officeDocument/2006/relationships/hyperlink" Target="https://drive.google.com/file/d/1SYdj5na2B-SG773BsG9kUH7oqp1vMUPc/view?usp=drivesdk" TargetMode="External"/><Relationship Id="rId201" Type="http://schemas.openxmlformats.org/officeDocument/2006/relationships/hyperlink" Target="https://drive.google.com/file/d/1w5h8nEcZmSsOi6vda2gjxawq_L-t9d3q/view?usp=drivesdk" TargetMode="External"/><Relationship Id="rId443" Type="http://schemas.openxmlformats.org/officeDocument/2006/relationships/hyperlink" Target="https://drive.google.com/file/d/1r66lzanF5C8u0xNVRZa2BirkUk0F9TX1/view?usp=drivesdk" TargetMode="External"/><Relationship Id="rId200" Type="http://schemas.openxmlformats.org/officeDocument/2006/relationships/hyperlink" Target="https://drive.google.com/file/d/1CWXyn9VUpDzuR6Nxi7w4FbTzKgJPO8Wg/view?usp=drivesdk" TargetMode="External"/><Relationship Id="rId442" Type="http://schemas.openxmlformats.org/officeDocument/2006/relationships/hyperlink" Target="https://drive.google.com/file/d/1olkUZw8hCpjU5MZi29YYWV7Li-J8Mv12/view?usp=drivesdk" TargetMode="External"/><Relationship Id="rId441" Type="http://schemas.openxmlformats.org/officeDocument/2006/relationships/hyperlink" Target="https://drive.google.com/file/d/17CXiRNAeBiHI23Vf5Dy6ajGipt8hlJDh/view?usp=drivesdk" TargetMode="External"/><Relationship Id="rId437" Type="http://schemas.openxmlformats.org/officeDocument/2006/relationships/hyperlink" Target="https://drive.google.com/file/d/1X7mNBopNImsfyg_83XwEJEUZ2LujdDKt/view?usp=drivesdk" TargetMode="External"/><Relationship Id="rId436" Type="http://schemas.openxmlformats.org/officeDocument/2006/relationships/hyperlink" Target="https://drive.google.com/file/d/1fSKRO3XYd18dUYWXNtRxqEMswhoV7aWX/view?usp=drivesdk" TargetMode="External"/><Relationship Id="rId435" Type="http://schemas.openxmlformats.org/officeDocument/2006/relationships/hyperlink" Target="https://drive.google.com/file/d/1tyDwijzTLpUzZEJiD_vNxZAHvGB3wBgW/view?usp=drivesdk" TargetMode="External"/><Relationship Id="rId434" Type="http://schemas.openxmlformats.org/officeDocument/2006/relationships/hyperlink" Target="https://drive.google.com/file/d/1svQyoBxCMOyKH-C7LplnBoas9WZNlE9Q/view?usp=drivesdk" TargetMode="External"/><Relationship Id="rId439" Type="http://schemas.openxmlformats.org/officeDocument/2006/relationships/hyperlink" Target="https://drive.google.com/file/d/1MaIO27xxflnc_UEi79MmTM2R5Ye0DXN1/view?usp=drivesdk" TargetMode="External"/><Relationship Id="rId438" Type="http://schemas.openxmlformats.org/officeDocument/2006/relationships/hyperlink" Target="https://drive.google.com/file/d/1Whmn1I38DIeoD1UF2xKPgv7MHYG9qcX1/view?usp=drivesdk" TargetMode="External"/><Relationship Id="rId433" Type="http://schemas.openxmlformats.org/officeDocument/2006/relationships/hyperlink" Target="https://drive.google.com/file/d/1T2Ka2-MrsKcz3cboK4f_2a4Nrtb7Oi72/view?usp=drivesdk" TargetMode="External"/><Relationship Id="rId432" Type="http://schemas.openxmlformats.org/officeDocument/2006/relationships/hyperlink" Target="https://drive.google.com/file/d/1eFdu3mLoeBAUDiv2DpB3IZoto43rBH3X/view?usp=drivesdk" TargetMode="External"/><Relationship Id="rId431" Type="http://schemas.openxmlformats.org/officeDocument/2006/relationships/hyperlink" Target="https://drive.google.com/file/d/1SWKi0kfBxF3GsnP_FXUPdubauEBZ1L7E/view?usp=drivesdk" TargetMode="External"/><Relationship Id="rId430" Type="http://schemas.openxmlformats.org/officeDocument/2006/relationships/hyperlink" Target="https://drive.google.com/file/d/1ct3o9hgg1DcP4QbNFTZTQ0nrNGtIEnO1/view?usp=drivesd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22" width="18.88"/>
  </cols>
  <sheetData>
    <row r="1">
      <c r="A1" s="1" t="s">
        <v>0</v>
      </c>
      <c r="B1" s="2" t="s">
        <v>1</v>
      </c>
      <c r="C1" s="2" t="s">
        <v>2</v>
      </c>
      <c r="D1" s="1" t="s">
        <v>3</v>
      </c>
      <c r="E1" s="1" t="s">
        <v>4</v>
      </c>
      <c r="F1" s="1" t="s">
        <v>5</v>
      </c>
      <c r="G1" s="1" t="s">
        <v>6</v>
      </c>
      <c r="H1" s="1" t="s">
        <v>7</v>
      </c>
      <c r="I1" s="1" t="s">
        <v>8</v>
      </c>
      <c r="J1" s="1" t="s">
        <v>9</v>
      </c>
      <c r="K1" s="2" t="s">
        <v>10</v>
      </c>
      <c r="L1" s="2" t="s">
        <v>11</v>
      </c>
      <c r="M1" s="2" t="s">
        <v>12</v>
      </c>
      <c r="N1" s="3" t="s">
        <v>13</v>
      </c>
      <c r="O1" s="3" t="s">
        <v>14</v>
      </c>
      <c r="P1" s="3" t="s">
        <v>15</v>
      </c>
      <c r="Q1" s="3" t="s">
        <v>16</v>
      </c>
      <c r="R1" s="3"/>
      <c r="S1" s="3"/>
      <c r="T1" s="3"/>
      <c r="U1" s="3"/>
      <c r="V1" s="3"/>
    </row>
    <row r="2">
      <c r="A2" s="4"/>
      <c r="B2" s="2" t="s">
        <v>17</v>
      </c>
      <c r="C2" s="2" t="s">
        <v>18</v>
      </c>
      <c r="D2" s="2" t="s">
        <v>19</v>
      </c>
      <c r="F2" s="2" t="s">
        <v>20</v>
      </c>
      <c r="I2" s="2" t="s">
        <v>21</v>
      </c>
      <c r="L2" s="2" t="s">
        <v>22</v>
      </c>
      <c r="M2" s="5">
        <v>45061.0</v>
      </c>
      <c r="N2" s="2" t="s">
        <v>23</v>
      </c>
      <c r="O2" s="6" t="s">
        <v>24</v>
      </c>
      <c r="P2" s="7" t="str">
        <f>HYPERLINK("https://drive.google.com/file/d/1delxqVCkbzhGxdjVhQcP1MjoKOj07zhH/view?usp=drivesdk","Bashdar Abuzed Sadee - keto diet")</f>
        <v>Bashdar Abuzed Sadee - keto diet</v>
      </c>
      <c r="Q2" s="2" t="s">
        <v>25</v>
      </c>
    </row>
    <row r="3">
      <c r="A3" s="4"/>
      <c r="B3" s="2" t="s">
        <v>17</v>
      </c>
      <c r="C3" s="2" t="s">
        <v>26</v>
      </c>
      <c r="D3" s="2" t="s">
        <v>27</v>
      </c>
      <c r="F3" s="2" t="s">
        <v>20</v>
      </c>
      <c r="I3" s="2" t="s">
        <v>28</v>
      </c>
      <c r="L3" s="2" t="s">
        <v>22</v>
      </c>
      <c r="M3" s="5">
        <v>45061.0</v>
      </c>
      <c r="N3" s="2" t="s">
        <v>29</v>
      </c>
      <c r="O3" s="6" t="s">
        <v>30</v>
      </c>
      <c r="P3" s="7" t="str">
        <f>HYPERLINK("https://drive.google.com/file/d/1uxP3j29lyOHJYOHdfPush8WUD6Wm3AjS/view?usp=drivesdk","Belan Qader Othman - keto diet")</f>
        <v>Belan Qader Othman - keto diet</v>
      </c>
      <c r="Q3" s="2" t="s">
        <v>31</v>
      </c>
    </row>
    <row r="4">
      <c r="A4" s="4"/>
      <c r="B4" s="2" t="s">
        <v>17</v>
      </c>
      <c r="C4" s="2" t="s">
        <v>32</v>
      </c>
      <c r="D4" s="2" t="s">
        <v>27</v>
      </c>
      <c r="F4" s="2" t="s">
        <v>20</v>
      </c>
      <c r="I4" s="2" t="s">
        <v>33</v>
      </c>
      <c r="L4" s="2" t="s">
        <v>22</v>
      </c>
      <c r="M4" s="5">
        <v>45061.0</v>
      </c>
      <c r="N4" s="2" t="s">
        <v>34</v>
      </c>
      <c r="O4" s="6" t="s">
        <v>35</v>
      </c>
      <c r="P4" s="7" t="str">
        <f>HYPERLINK("https://drive.google.com/file/d/1gHVnvGPD54U8tbBFwILWP8xwsmIXBKSs/view?usp=drivesdk","Bawer Jamil Younis  - keto diet")</f>
        <v>Bawer Jamil Younis  - keto diet</v>
      </c>
      <c r="Q4" s="2" t="s">
        <v>36</v>
      </c>
    </row>
    <row r="5">
      <c r="A5" s="4"/>
      <c r="B5" s="2" t="s">
        <v>17</v>
      </c>
      <c r="C5" s="2" t="s">
        <v>37</v>
      </c>
      <c r="D5" s="2" t="s">
        <v>19</v>
      </c>
      <c r="F5" s="2" t="s">
        <v>38</v>
      </c>
      <c r="G5" s="8"/>
      <c r="H5" s="8"/>
      <c r="I5" s="2" t="s">
        <v>39</v>
      </c>
      <c r="L5" s="2" t="s">
        <v>22</v>
      </c>
      <c r="M5" s="5">
        <v>45061.0</v>
      </c>
      <c r="N5" s="2" t="s">
        <v>40</v>
      </c>
      <c r="O5" s="6" t="s">
        <v>41</v>
      </c>
      <c r="P5" s="7" t="str">
        <f>HYPERLINK("https://drive.google.com/file/d/1PGQVCwXT1aOQaHITqza3RhVXMld3mXWW/view?usp=drivesdk","QAIS ABDULLAH NOGAIM - keto diet")</f>
        <v>QAIS ABDULLAH NOGAIM - keto diet</v>
      </c>
      <c r="Q5" s="2" t="s">
        <v>42</v>
      </c>
    </row>
    <row r="6">
      <c r="A6" s="4"/>
      <c r="B6" s="2" t="s">
        <v>17</v>
      </c>
      <c r="C6" s="2" t="s">
        <v>43</v>
      </c>
      <c r="D6" s="2" t="s">
        <v>19</v>
      </c>
      <c r="F6" s="2" t="s">
        <v>44</v>
      </c>
      <c r="I6" s="2" t="s">
        <v>45</v>
      </c>
      <c r="L6" s="2" t="s">
        <v>22</v>
      </c>
      <c r="M6" s="5">
        <v>45061.0</v>
      </c>
      <c r="N6" s="2" t="s">
        <v>46</v>
      </c>
      <c r="O6" s="6" t="s">
        <v>47</v>
      </c>
      <c r="P6" s="7" t="str">
        <f>HYPERLINK("https://drive.google.com/file/d/10ADLKwZi9UFCyg-RDZKmDLqDxfx1tKEV/view?usp=drivesdk","Rundk Ahmad Hwaiz - keto diet")</f>
        <v>Rundk Ahmad Hwaiz - keto diet</v>
      </c>
      <c r="Q6" s="2" t="s">
        <v>48</v>
      </c>
    </row>
    <row r="7">
      <c r="A7" s="4"/>
      <c r="B7" s="2" t="s">
        <v>17</v>
      </c>
      <c r="C7" s="2" t="s">
        <v>49</v>
      </c>
      <c r="D7" s="2" t="s">
        <v>27</v>
      </c>
      <c r="F7" s="2" t="s">
        <v>20</v>
      </c>
      <c r="I7" s="2" t="s">
        <v>50</v>
      </c>
      <c r="L7" s="2" t="s">
        <v>22</v>
      </c>
      <c r="M7" s="5">
        <v>45061.0</v>
      </c>
      <c r="N7" s="2" t="s">
        <v>51</v>
      </c>
      <c r="O7" s="6" t="s">
        <v>52</v>
      </c>
      <c r="P7" s="7" t="str">
        <f>HYPERLINK("https://drive.google.com/file/d/1bLg__nw79EM2ik9NmnUTaxxfIxfUwztW/view?usp=drivesdk","Rastee Hasan Saeed - keto diet")</f>
        <v>Rastee Hasan Saeed - keto diet</v>
      </c>
      <c r="Q7" s="2" t="s">
        <v>53</v>
      </c>
    </row>
    <row r="8">
      <c r="A8" s="4"/>
      <c r="B8" s="2" t="s">
        <v>17</v>
      </c>
      <c r="C8" s="2" t="s">
        <v>54</v>
      </c>
      <c r="D8" s="2" t="s">
        <v>27</v>
      </c>
      <c r="F8" s="2" t="s">
        <v>20</v>
      </c>
      <c r="I8" s="2" t="s">
        <v>55</v>
      </c>
      <c r="L8" s="2" t="s">
        <v>22</v>
      </c>
      <c r="M8" s="5">
        <v>45061.0</v>
      </c>
      <c r="N8" s="2" t="s">
        <v>56</v>
      </c>
      <c r="O8" s="6" t="s">
        <v>57</v>
      </c>
      <c r="P8" s="7" t="str">
        <f>HYPERLINK("https://drive.google.com/file/d/1AXkszzAQ01xItyH9aYI6OCx-XK5nvCpK/view?usp=drivesdk","Chnar Sulaiman Hadi - keto diet")</f>
        <v>Chnar Sulaiman Hadi - keto diet</v>
      </c>
      <c r="Q8" s="2" t="s">
        <v>58</v>
      </c>
    </row>
    <row r="9">
      <c r="A9" s="4"/>
      <c r="B9" s="2" t="s">
        <v>17</v>
      </c>
      <c r="C9" s="2" t="s">
        <v>59</v>
      </c>
      <c r="D9" s="2" t="s">
        <v>27</v>
      </c>
      <c r="F9" s="2" t="s">
        <v>20</v>
      </c>
      <c r="I9" s="2" t="s">
        <v>60</v>
      </c>
      <c r="L9" s="2" t="s">
        <v>22</v>
      </c>
      <c r="M9" s="5">
        <v>45061.0</v>
      </c>
      <c r="N9" s="2" t="s">
        <v>61</v>
      </c>
      <c r="O9" s="6" t="s">
        <v>62</v>
      </c>
      <c r="P9" s="7" t="str">
        <f>HYPERLINK("https://drive.google.com/file/d/1rKK-_ZlZaSxB8Vzl5A3xdGFYV25PSTOU/view?usp=drivesdk","Shwan Khursheed Rahman  - keto diet")</f>
        <v>Shwan Khursheed Rahman  - keto diet</v>
      </c>
      <c r="Q9" s="2" t="s">
        <v>63</v>
      </c>
    </row>
    <row r="10">
      <c r="A10" s="4"/>
      <c r="B10" s="2" t="s">
        <v>17</v>
      </c>
      <c r="C10" s="2" t="s">
        <v>64</v>
      </c>
      <c r="D10" s="2" t="s">
        <v>27</v>
      </c>
      <c r="F10" s="2" t="s">
        <v>20</v>
      </c>
      <c r="I10" s="2" t="s">
        <v>65</v>
      </c>
      <c r="L10" s="2" t="s">
        <v>22</v>
      </c>
      <c r="M10" s="5">
        <v>45061.0</v>
      </c>
      <c r="N10" s="2" t="s">
        <v>66</v>
      </c>
      <c r="O10" s="6" t="s">
        <v>67</v>
      </c>
      <c r="P10" s="7" t="str">
        <f>HYPERLINK("https://drive.google.com/file/d/1QKO3V4dm07WAvAOsAx5S70rm55AqX5_I/view?usp=drivesdk","Sawen Manaf Ezzalddin - keto diet")</f>
        <v>Sawen Manaf Ezzalddin - keto diet</v>
      </c>
      <c r="Q10" s="2" t="s">
        <v>68</v>
      </c>
      <c r="S10" s="2"/>
      <c r="T10" s="2"/>
      <c r="U10" s="2"/>
      <c r="V10" s="2"/>
    </row>
    <row r="11">
      <c r="A11" s="4"/>
      <c r="B11" s="2" t="s">
        <v>17</v>
      </c>
      <c r="C11" s="2" t="s">
        <v>69</v>
      </c>
      <c r="D11" s="2" t="s">
        <v>19</v>
      </c>
      <c r="F11" s="2" t="s">
        <v>20</v>
      </c>
      <c r="I11" s="2" t="s">
        <v>70</v>
      </c>
      <c r="L11" s="2" t="s">
        <v>22</v>
      </c>
      <c r="M11" s="5">
        <v>45061.0</v>
      </c>
      <c r="N11" s="2" t="s">
        <v>71</v>
      </c>
      <c r="O11" s="6" t="s">
        <v>72</v>
      </c>
      <c r="P11" s="7" t="str">
        <f>HYPERLINK("https://drive.google.com/file/d/1M2nVpufdD5x3FDde10APGdP4tyUepnge/view?usp=drivesdk","Seerwan Ahmed Abdullah - keto diet")</f>
        <v>Seerwan Ahmed Abdullah - keto diet</v>
      </c>
      <c r="Q11" s="2" t="s">
        <v>73</v>
      </c>
      <c r="S11" s="2"/>
      <c r="T11" s="2"/>
      <c r="U11" s="2"/>
      <c r="V11" s="2"/>
    </row>
    <row r="12">
      <c r="A12" s="4"/>
      <c r="B12" s="2" t="s">
        <v>17</v>
      </c>
      <c r="C12" s="2" t="s">
        <v>74</v>
      </c>
      <c r="D12" s="2" t="s">
        <v>27</v>
      </c>
      <c r="F12" s="2" t="s">
        <v>20</v>
      </c>
      <c r="I12" s="2" t="s">
        <v>75</v>
      </c>
      <c r="L12" s="2" t="s">
        <v>22</v>
      </c>
      <c r="M12" s="5">
        <v>45061.0</v>
      </c>
      <c r="N12" s="2" t="s">
        <v>76</v>
      </c>
      <c r="O12" s="6" t="s">
        <v>77</v>
      </c>
      <c r="P12" s="7" t="str">
        <f>HYPERLINK("https://drive.google.com/file/d/1bdI2tRtdBkg1sgJhb-duSfcOSqaJKdWm/view?usp=drivesdk","Berivan kayfi noori - keto diet")</f>
        <v>Berivan kayfi noori - keto diet</v>
      </c>
      <c r="Q12" s="2" t="s">
        <v>78</v>
      </c>
      <c r="S12" s="2"/>
      <c r="T12" s="2"/>
      <c r="U12" s="2"/>
      <c r="V12" s="2"/>
    </row>
    <row r="13">
      <c r="A13" s="4"/>
      <c r="B13" s="2" t="s">
        <v>17</v>
      </c>
      <c r="C13" s="2" t="s">
        <v>79</v>
      </c>
      <c r="D13" s="2" t="s">
        <v>27</v>
      </c>
      <c r="F13" s="2" t="s">
        <v>80</v>
      </c>
      <c r="I13" s="2" t="s">
        <v>81</v>
      </c>
      <c r="L13" s="2" t="s">
        <v>22</v>
      </c>
      <c r="M13" s="5">
        <v>45061.0</v>
      </c>
      <c r="N13" s="2" t="s">
        <v>82</v>
      </c>
      <c r="O13" s="6" t="s">
        <v>83</v>
      </c>
      <c r="P13" s="7" t="str">
        <f>HYPERLINK("https://drive.google.com/file/d/1o77qAnKmWo3zfxiItvGv9a9Kc70EIKbd/view?usp=drivesdk","jwan.idrees - keto diet")</f>
        <v>jwan.idrees - keto diet</v>
      </c>
      <c r="Q13" s="2" t="s">
        <v>84</v>
      </c>
      <c r="S13" s="2"/>
      <c r="T13" s="2"/>
      <c r="U13" s="2"/>
      <c r="V13" s="2"/>
    </row>
    <row r="14">
      <c r="A14" s="4"/>
      <c r="B14" s="2" t="s">
        <v>17</v>
      </c>
      <c r="C14" s="2" t="s">
        <v>85</v>
      </c>
      <c r="D14" s="2" t="s">
        <v>27</v>
      </c>
      <c r="F14" s="9" t="s">
        <v>20</v>
      </c>
      <c r="I14" s="2" t="s">
        <v>86</v>
      </c>
      <c r="L14" s="2" t="s">
        <v>22</v>
      </c>
      <c r="M14" s="5">
        <v>45061.0</v>
      </c>
      <c r="N14" s="2" t="s">
        <v>87</v>
      </c>
      <c r="O14" s="6" t="s">
        <v>88</v>
      </c>
      <c r="P14" s="7" t="str">
        <f>HYPERLINK("https://drive.google.com/file/d/1V9S_6XYn8bP0oTCYqur5xTIs3iGp8GiJ/view?usp=drivesdk","zeen tahsin essa - keto diet")</f>
        <v>zeen tahsin essa - keto diet</v>
      </c>
      <c r="Q14" s="2" t="s">
        <v>89</v>
      </c>
      <c r="S14" s="2"/>
      <c r="T14" s="2"/>
      <c r="U14" s="2"/>
      <c r="V14" s="2"/>
    </row>
    <row r="15">
      <c r="A15" s="4"/>
      <c r="B15" s="2" t="s">
        <v>17</v>
      </c>
      <c r="C15" s="2" t="s">
        <v>90</v>
      </c>
      <c r="D15" s="2" t="s">
        <v>27</v>
      </c>
      <c r="F15" s="2" t="s">
        <v>20</v>
      </c>
      <c r="I15" s="2" t="s">
        <v>91</v>
      </c>
      <c r="L15" s="2" t="s">
        <v>22</v>
      </c>
      <c r="M15" s="5">
        <v>45061.0</v>
      </c>
      <c r="N15" s="2" t="s">
        <v>92</v>
      </c>
      <c r="O15" s="6" t="s">
        <v>93</v>
      </c>
      <c r="P15" s="7" t="str">
        <f>HYPERLINK("https://drive.google.com/file/d/1DQdWWBoTc0_6b8ZiJIquB6_RyXcd_jFt/view?usp=drivesdk","Hanan Fazl khalil  - keto diet")</f>
        <v>Hanan Fazl khalil  - keto diet</v>
      </c>
      <c r="Q15" s="2" t="s">
        <v>94</v>
      </c>
      <c r="S15" s="2"/>
      <c r="T15" s="2"/>
      <c r="U15" s="2"/>
      <c r="V15" s="2"/>
    </row>
    <row r="16">
      <c r="A16" s="4"/>
      <c r="B16" s="2" t="s">
        <v>17</v>
      </c>
      <c r="C16" s="2" t="s">
        <v>95</v>
      </c>
      <c r="D16" s="2" t="s">
        <v>27</v>
      </c>
      <c r="F16" s="2" t="s">
        <v>96</v>
      </c>
      <c r="I16" s="2" t="s">
        <v>97</v>
      </c>
      <c r="K16" s="8"/>
      <c r="L16" s="2" t="s">
        <v>22</v>
      </c>
      <c r="M16" s="5">
        <v>45061.0</v>
      </c>
      <c r="N16" s="2" t="s">
        <v>98</v>
      </c>
      <c r="O16" s="6" t="s">
        <v>99</v>
      </c>
      <c r="P16" s="7" t="str">
        <f>HYPERLINK("https://drive.google.com/file/d/15aBgpK7GiG1rMb5SBQjN3EBMdmPNyzu7/view?usp=drivesdk","peshawa khidher Rasul - keto diet")</f>
        <v>peshawa khidher Rasul - keto diet</v>
      </c>
      <c r="Q16" s="2" t="s">
        <v>100</v>
      </c>
      <c r="S16" s="2"/>
      <c r="T16" s="2"/>
      <c r="U16" s="2"/>
      <c r="V16" s="2"/>
    </row>
    <row r="17">
      <c r="A17" s="4"/>
      <c r="B17" s="2" t="s">
        <v>17</v>
      </c>
      <c r="C17" s="2" t="s">
        <v>101</v>
      </c>
      <c r="D17" s="2" t="s">
        <v>27</v>
      </c>
      <c r="F17" s="2" t="s">
        <v>20</v>
      </c>
      <c r="G17" s="8"/>
      <c r="H17" s="8"/>
      <c r="I17" s="2" t="s">
        <v>102</v>
      </c>
      <c r="L17" s="2" t="s">
        <v>22</v>
      </c>
      <c r="M17" s="5">
        <v>45061.0</v>
      </c>
      <c r="N17" s="2" t="s">
        <v>103</v>
      </c>
      <c r="O17" s="6" t="s">
        <v>104</v>
      </c>
      <c r="P17" s="7" t="str">
        <f>HYPERLINK("https://drive.google.com/file/d/1yPTmbcMiCXxNyWXF4jTIumZo1OKnPAQI/view?usp=drivesdk","Rozhgar kamal mohammed - keto diet")</f>
        <v>Rozhgar kamal mohammed - keto diet</v>
      </c>
      <c r="Q17" s="2" t="s">
        <v>105</v>
      </c>
      <c r="S17" s="2"/>
      <c r="T17" s="2"/>
      <c r="U17" s="2"/>
      <c r="V17" s="2"/>
    </row>
    <row r="18">
      <c r="A18" s="4"/>
      <c r="B18" s="2" t="s">
        <v>17</v>
      </c>
      <c r="C18" s="2" t="s">
        <v>106</v>
      </c>
      <c r="D18" s="2" t="s">
        <v>19</v>
      </c>
      <c r="F18" s="2" t="s">
        <v>20</v>
      </c>
      <c r="I18" s="2" t="s">
        <v>107</v>
      </c>
      <c r="L18" s="2" t="s">
        <v>22</v>
      </c>
      <c r="M18" s="5">
        <v>45061.0</v>
      </c>
      <c r="N18" s="2" t="s">
        <v>108</v>
      </c>
      <c r="O18" s="6" t="s">
        <v>109</v>
      </c>
      <c r="P18" s="7" t="str">
        <f>HYPERLINK("https://drive.google.com/file/d/1olR_tTe3hQ0hwyOZomLdotz8kyrZXONr/view?usp=drivesdk","Salih Mustafa Salih - keto diet")</f>
        <v>Salih Mustafa Salih - keto diet</v>
      </c>
      <c r="Q18" s="2" t="s">
        <v>110</v>
      </c>
      <c r="S18" s="2"/>
      <c r="T18" s="2"/>
      <c r="U18" s="2"/>
      <c r="V18" s="2"/>
    </row>
    <row r="19">
      <c r="A19" s="4"/>
      <c r="B19" s="2" t="s">
        <v>17</v>
      </c>
      <c r="C19" s="2" t="s">
        <v>111</v>
      </c>
      <c r="D19" s="2" t="s">
        <v>27</v>
      </c>
      <c r="F19" s="2" t="s">
        <v>20</v>
      </c>
      <c r="I19" s="2" t="s">
        <v>112</v>
      </c>
      <c r="K19" s="8"/>
      <c r="L19" s="2" t="s">
        <v>22</v>
      </c>
      <c r="M19" s="5">
        <v>45061.0</v>
      </c>
      <c r="N19" s="2" t="s">
        <v>113</v>
      </c>
      <c r="O19" s="6" t="s">
        <v>114</v>
      </c>
      <c r="P19" s="7" t="str">
        <f>HYPERLINK("https://drive.google.com/file/d/1TzsmZjX0QH_s0Qqg1wK_X74U2tDZj_-p/view?usp=drivesdk","Parzhen Sherzad Ibrahim - keto diet")</f>
        <v>Parzhen Sherzad Ibrahim - keto diet</v>
      </c>
      <c r="Q19" s="2" t="s">
        <v>115</v>
      </c>
      <c r="S19" s="2"/>
      <c r="T19" s="2"/>
      <c r="U19" s="2"/>
      <c r="V19" s="2"/>
    </row>
    <row r="20">
      <c r="A20" s="4"/>
      <c r="B20" s="2" t="s">
        <v>17</v>
      </c>
      <c r="C20" s="2" t="s">
        <v>116</v>
      </c>
      <c r="D20" s="2" t="s">
        <v>27</v>
      </c>
      <c r="F20" s="2" t="s">
        <v>20</v>
      </c>
      <c r="I20" s="2" t="s">
        <v>117</v>
      </c>
      <c r="L20" s="2" t="s">
        <v>22</v>
      </c>
      <c r="M20" s="5">
        <v>45061.0</v>
      </c>
      <c r="N20" s="2" t="s">
        <v>118</v>
      </c>
      <c r="O20" s="6" t="s">
        <v>119</v>
      </c>
      <c r="P20" s="7" t="str">
        <f>HYPERLINK("https://drive.google.com/file/d/1UAB6BjulskBs2UMA4qLYft0ZzTvfkU7G/view?usp=drivesdk","Kaniaw Najmadin Sharif - keto diet")</f>
        <v>Kaniaw Najmadin Sharif - keto diet</v>
      </c>
      <c r="Q20" s="2" t="s">
        <v>120</v>
      </c>
      <c r="S20" s="2"/>
      <c r="T20" s="2"/>
      <c r="U20" s="2"/>
      <c r="V20" s="2"/>
    </row>
    <row r="21">
      <c r="A21" s="4"/>
      <c r="B21" s="2" t="s">
        <v>17</v>
      </c>
      <c r="C21" s="2" t="s">
        <v>121</v>
      </c>
      <c r="D21" s="2" t="s">
        <v>27</v>
      </c>
      <c r="F21" s="2" t="s">
        <v>20</v>
      </c>
      <c r="I21" s="2" t="s">
        <v>122</v>
      </c>
      <c r="L21" s="2" t="s">
        <v>22</v>
      </c>
      <c r="M21" s="5">
        <v>45061.0</v>
      </c>
      <c r="N21" s="2" t="s">
        <v>123</v>
      </c>
      <c r="O21" s="6" t="s">
        <v>124</v>
      </c>
      <c r="P21" s="7" t="str">
        <f>HYPERLINK("https://drive.google.com/file/d/1RNOlRJ0sRRnExAcE8K_mRu_BFDl9ntEv/view?usp=drivesdk","Suzan sabah - keto diet")</f>
        <v>Suzan sabah - keto diet</v>
      </c>
      <c r="Q21" s="2" t="s">
        <v>125</v>
      </c>
      <c r="S21" s="2"/>
      <c r="T21" s="2"/>
      <c r="U21" s="2"/>
      <c r="V21" s="2"/>
    </row>
    <row r="22">
      <c r="A22" s="4"/>
      <c r="B22" s="2" t="s">
        <v>17</v>
      </c>
      <c r="C22" s="2" t="s">
        <v>126</v>
      </c>
      <c r="D22" s="2" t="s">
        <v>27</v>
      </c>
      <c r="F22" s="2" t="s">
        <v>20</v>
      </c>
      <c r="I22" s="2" t="s">
        <v>127</v>
      </c>
      <c r="K22" s="8"/>
      <c r="L22" s="2" t="s">
        <v>22</v>
      </c>
      <c r="M22" s="5">
        <v>45061.0</v>
      </c>
      <c r="N22" s="2" t="s">
        <v>128</v>
      </c>
      <c r="O22" s="6" t="s">
        <v>129</v>
      </c>
      <c r="P22" s="7" t="str">
        <f>HYPERLINK("https://drive.google.com/file/d/1PWjHv1coI4MB7StL_5zV31JTtGLzYCI9/view?usp=drivesdk","Shler Mahmood Taha - keto diet")</f>
        <v>Shler Mahmood Taha - keto diet</v>
      </c>
      <c r="Q22" s="2" t="s">
        <v>130</v>
      </c>
      <c r="S22" s="2"/>
      <c r="T22" s="2"/>
      <c r="U22" s="2"/>
      <c r="V22" s="2"/>
    </row>
    <row r="23">
      <c r="A23" s="4"/>
      <c r="B23" s="2" t="s">
        <v>17</v>
      </c>
      <c r="C23" s="2" t="s">
        <v>131</v>
      </c>
      <c r="D23" s="2" t="s">
        <v>27</v>
      </c>
      <c r="F23" s="2" t="s">
        <v>132</v>
      </c>
      <c r="G23" s="8"/>
      <c r="H23" s="8"/>
      <c r="I23" s="2" t="s">
        <v>133</v>
      </c>
      <c r="K23" s="8"/>
      <c r="L23" s="2" t="s">
        <v>22</v>
      </c>
      <c r="M23" s="5">
        <v>45061.0</v>
      </c>
      <c r="N23" s="2" t="s">
        <v>134</v>
      </c>
      <c r="O23" s="6" t="s">
        <v>135</v>
      </c>
      <c r="P23" s="7" t="str">
        <f>HYPERLINK("https://drive.google.com/file/d/154Ul204w6cVc0Q1cMswgMoECg5B7MIP7/view?usp=drivesdk","Shno Salam Mohammed  - keto diet")</f>
        <v>Shno Salam Mohammed  - keto diet</v>
      </c>
      <c r="Q23" s="2" t="s">
        <v>136</v>
      </c>
      <c r="S23" s="2"/>
      <c r="T23" s="2"/>
      <c r="U23" s="2"/>
      <c r="V23" s="2"/>
    </row>
    <row r="24">
      <c r="A24" s="4"/>
      <c r="B24" s="2" t="s">
        <v>17</v>
      </c>
      <c r="C24" s="2" t="s">
        <v>137</v>
      </c>
      <c r="D24" s="2" t="s">
        <v>27</v>
      </c>
      <c r="F24" s="2" t="s">
        <v>20</v>
      </c>
      <c r="I24" s="2" t="s">
        <v>138</v>
      </c>
      <c r="L24" s="2" t="s">
        <v>22</v>
      </c>
      <c r="M24" s="5">
        <v>45061.0</v>
      </c>
      <c r="N24" s="2" t="s">
        <v>139</v>
      </c>
      <c r="O24" s="6" t="s">
        <v>140</v>
      </c>
      <c r="P24" s="7" t="str">
        <f>HYPERLINK("https://drive.google.com/file/d/1aXGpYhameStLDP8b063WsoKHcRoLsugZ/view?usp=drivesdk","Halmat Abubakr Sabr  - keto diet")</f>
        <v>Halmat Abubakr Sabr  - keto diet</v>
      </c>
      <c r="Q24" s="2" t="s">
        <v>141</v>
      </c>
      <c r="S24" s="2"/>
      <c r="T24" s="2"/>
      <c r="U24" s="2"/>
      <c r="V24" s="2"/>
    </row>
    <row r="25">
      <c r="A25" s="4"/>
      <c r="B25" s="2" t="s">
        <v>17</v>
      </c>
      <c r="C25" s="2" t="s">
        <v>142</v>
      </c>
      <c r="D25" s="2" t="s">
        <v>27</v>
      </c>
      <c r="F25" s="2" t="s">
        <v>20</v>
      </c>
      <c r="I25" s="2" t="s">
        <v>143</v>
      </c>
      <c r="L25" s="2" t="s">
        <v>22</v>
      </c>
      <c r="M25" s="5">
        <v>45061.0</v>
      </c>
      <c r="N25" s="2" t="s">
        <v>144</v>
      </c>
      <c r="O25" s="6" t="s">
        <v>145</v>
      </c>
      <c r="P25" s="7" t="str">
        <f>HYPERLINK("https://drive.google.com/file/d/1aV7vKyLZKwzT27JPQTIeoyKajW-ZIVx_/view?usp=drivesdk","Rahela Siamand Qader  - keto diet")</f>
        <v>Rahela Siamand Qader  - keto diet</v>
      </c>
      <c r="Q25" s="2" t="s">
        <v>146</v>
      </c>
      <c r="S25" s="2"/>
      <c r="T25" s="2"/>
      <c r="U25" s="2"/>
      <c r="V25" s="2"/>
    </row>
    <row r="26">
      <c r="A26" s="4"/>
      <c r="M26" s="5"/>
      <c r="N26" s="2" t="s">
        <v>147</v>
      </c>
      <c r="O26" s="6" t="s">
        <v>148</v>
      </c>
      <c r="P26" s="7" t="str">
        <f>HYPERLINK("https://drive.google.com/file/d/1k1yde8qTQVC4ovFheUaRJZ9d7mDPOohm/view?usp=drivesdk"," - ")</f>
        <v> - </v>
      </c>
      <c r="Q26" s="2" t="s">
        <v>149</v>
      </c>
      <c r="S26" s="2"/>
      <c r="T26" s="2"/>
      <c r="U26" s="2"/>
      <c r="V26" s="2"/>
    </row>
    <row r="27">
      <c r="A27" s="4"/>
      <c r="M27" s="5"/>
      <c r="S27" s="2"/>
      <c r="T27" s="2"/>
      <c r="U27" s="2"/>
      <c r="V27" s="2"/>
    </row>
    <row r="28">
      <c r="A28" s="4"/>
      <c r="K28" s="8"/>
      <c r="M28" s="5"/>
      <c r="S28" s="2"/>
      <c r="T28" s="2"/>
      <c r="U28" s="2"/>
      <c r="V28" s="2"/>
    </row>
    <row r="29">
      <c r="A29" s="4"/>
      <c r="M29" s="5"/>
      <c r="S29" s="2"/>
      <c r="T29" s="2"/>
      <c r="U29" s="2"/>
      <c r="V29" s="2"/>
    </row>
    <row r="30">
      <c r="A30" s="4"/>
      <c r="F30" s="8"/>
      <c r="G30" s="8"/>
      <c r="H30" s="8"/>
      <c r="K30" s="8"/>
      <c r="M30" s="5"/>
      <c r="S30" s="2"/>
      <c r="T30" s="2"/>
      <c r="U30" s="2"/>
      <c r="V30" s="2"/>
    </row>
    <row r="31">
      <c r="A31" s="4"/>
      <c r="M31" s="5"/>
      <c r="S31" s="2"/>
      <c r="T31" s="2"/>
      <c r="U31" s="2"/>
      <c r="V31" s="2"/>
    </row>
    <row r="32">
      <c r="A32" s="4"/>
      <c r="C32" s="8"/>
      <c r="F32" s="8"/>
      <c r="G32" s="8"/>
      <c r="H32" s="8"/>
      <c r="M32" s="5"/>
      <c r="S32" s="2"/>
      <c r="T32" s="2"/>
      <c r="U32" s="2"/>
      <c r="V32" s="2"/>
    </row>
    <row r="33">
      <c r="A33" s="4"/>
      <c r="M33" s="5"/>
      <c r="S33" s="2"/>
      <c r="T33" s="2"/>
      <c r="U33" s="2"/>
      <c r="V33" s="2"/>
    </row>
    <row r="34">
      <c r="A34" s="4"/>
      <c r="M34" s="5"/>
      <c r="S34" s="2"/>
      <c r="T34" s="2"/>
      <c r="U34" s="2"/>
      <c r="V34" s="2"/>
    </row>
    <row r="35">
      <c r="A35" s="4"/>
      <c r="F35" s="8"/>
      <c r="G35" s="8"/>
      <c r="H35" s="8"/>
      <c r="K35" s="8"/>
      <c r="M35" s="5"/>
      <c r="S35" s="2"/>
      <c r="T35" s="2"/>
      <c r="U35" s="2"/>
      <c r="V35" s="2"/>
    </row>
    <row r="36">
      <c r="A36" s="4"/>
      <c r="M36" s="5"/>
      <c r="S36" s="2"/>
      <c r="T36" s="2"/>
      <c r="U36" s="2"/>
      <c r="V36" s="2"/>
    </row>
    <row r="37">
      <c r="A37" s="4"/>
      <c r="M37" s="5"/>
      <c r="S37" s="2"/>
      <c r="T37" s="2"/>
      <c r="U37" s="2"/>
      <c r="V37" s="2"/>
    </row>
    <row r="38">
      <c r="A38" s="4"/>
      <c r="M38" s="5"/>
      <c r="S38" s="2"/>
      <c r="T38" s="2"/>
      <c r="U38" s="2"/>
      <c r="V38" s="2"/>
    </row>
    <row r="39">
      <c r="A39" s="4"/>
      <c r="M39" s="5"/>
      <c r="S39" s="2"/>
      <c r="T39" s="2"/>
      <c r="U39" s="2"/>
      <c r="V39" s="2"/>
    </row>
    <row r="40">
      <c r="A40" s="4"/>
      <c r="F40" s="8"/>
      <c r="G40" s="8"/>
      <c r="H40" s="8"/>
      <c r="M40" s="5"/>
      <c r="S40" s="2"/>
      <c r="T40" s="2"/>
      <c r="U40" s="2"/>
      <c r="V40" s="2"/>
    </row>
    <row r="41">
      <c r="A41" s="4"/>
      <c r="F41" s="8"/>
      <c r="G41" s="8"/>
      <c r="H41" s="8"/>
      <c r="K41" s="8"/>
      <c r="M41" s="5"/>
      <c r="S41" s="2"/>
      <c r="T41" s="2"/>
      <c r="U41" s="2"/>
      <c r="V41" s="2"/>
    </row>
    <row r="42">
      <c r="A42" s="4"/>
      <c r="B42" s="2"/>
      <c r="C42" s="2"/>
      <c r="D42" s="2" t="s">
        <v>150</v>
      </c>
      <c r="E42" s="2" t="s">
        <v>151</v>
      </c>
      <c r="F42" s="2" t="s">
        <v>152</v>
      </c>
      <c r="G42" s="2" t="s">
        <v>153</v>
      </c>
      <c r="H42" s="2" t="s">
        <v>154</v>
      </c>
      <c r="I42" s="2" t="s">
        <v>155</v>
      </c>
      <c r="J42" s="2">
        <v>3.0</v>
      </c>
      <c r="L42" s="2"/>
      <c r="M42" s="5"/>
      <c r="S42" s="2"/>
      <c r="T42" s="2"/>
      <c r="U42" s="2"/>
      <c r="V42" s="2"/>
    </row>
    <row r="43">
      <c r="A43" s="4"/>
      <c r="M43" s="5"/>
      <c r="S43" s="2"/>
      <c r="T43" s="2"/>
      <c r="U43" s="2"/>
      <c r="V43" s="2"/>
    </row>
    <row r="44">
      <c r="A44" s="4"/>
      <c r="F44" s="8"/>
      <c r="G44" s="8"/>
      <c r="H44" s="8"/>
      <c r="K44" s="8"/>
      <c r="M44" s="5"/>
      <c r="S44" s="2"/>
      <c r="T44" s="2"/>
      <c r="U44" s="2"/>
      <c r="V44" s="2"/>
    </row>
    <row r="45">
      <c r="A45" s="4"/>
      <c r="F45" s="8"/>
      <c r="G45" s="8"/>
      <c r="H45" s="8"/>
      <c r="M45" s="5"/>
      <c r="S45" s="2"/>
      <c r="T45" s="2"/>
      <c r="U45" s="2"/>
      <c r="V45" s="2"/>
    </row>
    <row r="46">
      <c r="A46" s="4"/>
      <c r="F46" s="8"/>
      <c r="G46" s="8"/>
      <c r="H46" s="8"/>
      <c r="M46" s="5"/>
      <c r="S46" s="2"/>
      <c r="T46" s="2"/>
      <c r="U46" s="2"/>
      <c r="V46" s="2"/>
    </row>
    <row r="47">
      <c r="A47" s="4"/>
      <c r="M47" s="5"/>
      <c r="S47" s="2"/>
      <c r="T47" s="2"/>
      <c r="U47" s="2"/>
      <c r="V47" s="2"/>
    </row>
    <row r="48">
      <c r="A48" s="4"/>
      <c r="K48" s="8"/>
      <c r="M48" s="5"/>
      <c r="S48" s="2"/>
      <c r="T48" s="2"/>
      <c r="U48" s="2"/>
      <c r="V48" s="2"/>
    </row>
    <row r="49">
      <c r="A49" s="4"/>
      <c r="M49" s="5"/>
      <c r="S49" s="2"/>
      <c r="T49" s="2"/>
      <c r="U49" s="2"/>
      <c r="V49" s="2"/>
    </row>
    <row r="50">
      <c r="A50" s="4"/>
      <c r="F50" s="8"/>
      <c r="G50" s="8"/>
      <c r="H50" s="8"/>
      <c r="K50" s="8"/>
      <c r="M50" s="5"/>
      <c r="S50" s="2"/>
      <c r="T50" s="2"/>
      <c r="U50" s="2"/>
      <c r="V50" s="2"/>
    </row>
    <row r="51">
      <c r="A51" s="4"/>
      <c r="C51" s="8"/>
      <c r="F51" s="8"/>
      <c r="G51" s="8"/>
      <c r="H51" s="8"/>
      <c r="M51" s="5"/>
      <c r="S51" s="2"/>
      <c r="T51" s="2"/>
      <c r="U51" s="2"/>
      <c r="V51" s="2"/>
    </row>
    <row r="52">
      <c r="A52" s="4"/>
      <c r="G52" s="8"/>
      <c r="K52" s="8"/>
      <c r="M52" s="5"/>
      <c r="S52" s="2"/>
      <c r="T52" s="2"/>
      <c r="U52" s="2"/>
      <c r="V52" s="2"/>
    </row>
    <row r="53">
      <c r="A53" s="4"/>
      <c r="M53" s="5"/>
      <c r="S53" s="2"/>
      <c r="T53" s="2"/>
      <c r="U53" s="2"/>
      <c r="V53" s="2"/>
    </row>
    <row r="54">
      <c r="A54" s="4"/>
      <c r="M54" s="5"/>
      <c r="S54" s="2"/>
      <c r="T54" s="2"/>
      <c r="U54" s="2"/>
      <c r="V54" s="2"/>
    </row>
    <row r="55">
      <c r="A55" s="4"/>
      <c r="M55" s="5"/>
      <c r="S55" s="2"/>
      <c r="T55" s="2"/>
      <c r="U55" s="2"/>
      <c r="V55" s="2"/>
    </row>
    <row r="56">
      <c r="A56" s="4"/>
      <c r="M56" s="5"/>
      <c r="S56" s="2"/>
      <c r="T56" s="2"/>
      <c r="U56" s="2"/>
      <c r="V56" s="2"/>
    </row>
    <row r="57">
      <c r="A57" s="4"/>
      <c r="M57" s="5"/>
      <c r="S57" s="2"/>
      <c r="T57" s="2"/>
      <c r="U57" s="2"/>
      <c r="V57" s="2"/>
    </row>
    <row r="58">
      <c r="A58" s="4"/>
      <c r="F58" s="8"/>
      <c r="G58" s="8"/>
      <c r="H58" s="8"/>
      <c r="K58" s="8"/>
      <c r="M58" s="5"/>
      <c r="S58" s="2"/>
      <c r="T58" s="2"/>
      <c r="U58" s="2"/>
      <c r="V58" s="2"/>
    </row>
    <row r="59">
      <c r="A59" s="4"/>
      <c r="M59" s="5"/>
      <c r="S59" s="2"/>
      <c r="T59" s="2"/>
      <c r="U59" s="2"/>
      <c r="V59" s="2"/>
    </row>
    <row r="60">
      <c r="A60" s="4"/>
      <c r="M60" s="5"/>
      <c r="S60" s="2"/>
      <c r="T60" s="2"/>
      <c r="U60" s="2"/>
      <c r="V60" s="2"/>
    </row>
    <row r="61">
      <c r="A61" s="4"/>
      <c r="M61" s="5"/>
      <c r="S61" s="2"/>
      <c r="T61" s="2"/>
      <c r="U61" s="2"/>
      <c r="V61" s="2"/>
    </row>
    <row r="62">
      <c r="A62" s="4"/>
      <c r="F62" s="8"/>
      <c r="G62" s="8"/>
      <c r="H62" s="8"/>
      <c r="K62" s="8"/>
      <c r="M62" s="5"/>
      <c r="S62" s="2"/>
      <c r="T62" s="2"/>
      <c r="U62" s="2"/>
      <c r="V62" s="2"/>
    </row>
    <row r="63">
      <c r="A63" s="4"/>
      <c r="M63" s="5"/>
      <c r="S63" s="2"/>
      <c r="T63" s="2"/>
      <c r="U63" s="2"/>
      <c r="V63" s="2"/>
    </row>
    <row r="64">
      <c r="A64" s="4"/>
      <c r="M64" s="5"/>
      <c r="S64" s="2"/>
      <c r="T64" s="2"/>
      <c r="U64" s="2"/>
      <c r="V64" s="2"/>
    </row>
    <row r="65">
      <c r="A65" s="4"/>
      <c r="M65" s="5"/>
      <c r="S65" s="2"/>
      <c r="T65" s="2"/>
      <c r="U65" s="2"/>
      <c r="V65" s="2"/>
    </row>
    <row r="66">
      <c r="A66" s="4"/>
      <c r="K66" s="8"/>
      <c r="M66" s="5"/>
      <c r="S66" s="2"/>
      <c r="T66" s="2"/>
      <c r="U66" s="2"/>
      <c r="V66" s="2"/>
    </row>
    <row r="67">
      <c r="A67" s="4"/>
      <c r="G67" s="8"/>
      <c r="H67" s="8"/>
      <c r="K67" s="8"/>
      <c r="M67" s="5"/>
      <c r="S67" s="2"/>
      <c r="T67" s="2"/>
      <c r="U67" s="2"/>
      <c r="V67" s="2"/>
    </row>
    <row r="68">
      <c r="A68" s="4"/>
      <c r="H68" s="8"/>
      <c r="M68" s="5"/>
      <c r="S68" s="2"/>
      <c r="T68" s="2"/>
      <c r="U68" s="2"/>
      <c r="V68" s="2"/>
    </row>
    <row r="69">
      <c r="A69" s="4"/>
      <c r="M69" s="5"/>
      <c r="S69" s="2"/>
      <c r="T69" s="2"/>
      <c r="U69" s="2"/>
      <c r="V69" s="2"/>
    </row>
    <row r="70">
      <c r="A70" s="4"/>
      <c r="M70" s="5"/>
      <c r="S70" s="2"/>
      <c r="T70" s="2"/>
      <c r="U70" s="2"/>
      <c r="V70" s="2"/>
    </row>
    <row r="71">
      <c r="A71" s="4"/>
      <c r="F71" s="8"/>
      <c r="G71" s="8"/>
      <c r="H71" s="8"/>
      <c r="K71" s="8"/>
      <c r="M71" s="5"/>
      <c r="S71" s="2"/>
      <c r="T71" s="2"/>
      <c r="U71" s="2"/>
      <c r="V71" s="2"/>
    </row>
    <row r="72">
      <c r="A72" s="4"/>
      <c r="F72" s="8"/>
      <c r="G72" s="8"/>
      <c r="H72" s="8"/>
      <c r="M72" s="5"/>
      <c r="S72" s="2"/>
      <c r="T72" s="2"/>
      <c r="U72" s="2"/>
      <c r="V72" s="2"/>
    </row>
    <row r="73">
      <c r="A73" s="4"/>
      <c r="M73" s="5"/>
      <c r="S73" s="2"/>
      <c r="T73" s="2"/>
      <c r="U73" s="2"/>
      <c r="V73" s="2"/>
    </row>
    <row r="74">
      <c r="A74" s="4"/>
      <c r="M74" s="5"/>
      <c r="S74" s="2"/>
      <c r="T74" s="2"/>
      <c r="U74" s="2"/>
      <c r="V74" s="2"/>
    </row>
    <row r="75">
      <c r="A75" s="4"/>
      <c r="M75" s="5"/>
      <c r="S75" s="2"/>
      <c r="T75" s="2"/>
      <c r="U75" s="2"/>
      <c r="V75" s="2"/>
    </row>
    <row r="76">
      <c r="A76" s="4"/>
      <c r="F76" s="8"/>
      <c r="G76" s="8"/>
      <c r="H76" s="8"/>
      <c r="K76" s="8"/>
      <c r="M76" s="5"/>
      <c r="S76" s="2"/>
      <c r="T76" s="2"/>
      <c r="U76" s="2"/>
      <c r="V76" s="2"/>
    </row>
    <row r="77">
      <c r="A77" s="4"/>
      <c r="F77" s="8"/>
      <c r="G77" s="8"/>
      <c r="H77" s="8"/>
      <c r="M77" s="5"/>
      <c r="S77" s="2"/>
      <c r="T77" s="2"/>
      <c r="U77" s="2"/>
      <c r="V77" s="2"/>
    </row>
    <row r="78">
      <c r="A78" s="4"/>
      <c r="M78" s="5"/>
      <c r="S78" s="2"/>
      <c r="T78" s="2"/>
      <c r="U78" s="2"/>
      <c r="V78" s="2"/>
    </row>
    <row r="79">
      <c r="A79" s="4"/>
      <c r="M79" s="5"/>
      <c r="S79" s="2"/>
      <c r="T79" s="2"/>
      <c r="U79" s="2"/>
      <c r="V79" s="2"/>
    </row>
    <row r="80">
      <c r="A80" s="4"/>
      <c r="F80" s="8"/>
      <c r="G80" s="8"/>
      <c r="H80" s="8"/>
      <c r="M80" s="5"/>
      <c r="S80" s="2"/>
      <c r="T80" s="2"/>
      <c r="U80" s="2"/>
      <c r="V80" s="2"/>
    </row>
    <row r="81">
      <c r="A81" s="4"/>
      <c r="M81" s="5"/>
      <c r="S81" s="2"/>
      <c r="T81" s="2"/>
      <c r="U81" s="2"/>
      <c r="V81" s="2"/>
    </row>
    <row r="82">
      <c r="A82" s="4"/>
      <c r="M82" s="5"/>
      <c r="S82" s="2"/>
      <c r="T82" s="2"/>
      <c r="U82" s="2"/>
      <c r="V82" s="2"/>
    </row>
    <row r="83">
      <c r="A83" s="4"/>
      <c r="M83" s="5"/>
      <c r="S83" s="2"/>
      <c r="T83" s="2"/>
      <c r="U83" s="2"/>
      <c r="V83" s="2"/>
    </row>
    <row r="84">
      <c r="A84" s="4"/>
      <c r="M84" s="5"/>
      <c r="S84" s="2"/>
      <c r="T84" s="2"/>
      <c r="U84" s="2"/>
      <c r="V84" s="2"/>
    </row>
    <row r="85">
      <c r="A85" s="4"/>
      <c r="F85" s="8"/>
      <c r="G85" s="8"/>
      <c r="H85" s="8"/>
      <c r="M85" s="5"/>
      <c r="S85" s="2"/>
      <c r="T85" s="2"/>
      <c r="U85" s="2"/>
      <c r="V85" s="2"/>
    </row>
    <row r="86">
      <c r="A86" s="4"/>
      <c r="K86" s="8"/>
      <c r="M86" s="5"/>
      <c r="S86" s="2"/>
      <c r="T86" s="2"/>
      <c r="U86" s="2"/>
      <c r="V86" s="2"/>
    </row>
    <row r="87">
      <c r="A87" s="4"/>
      <c r="M87" s="5"/>
      <c r="S87" s="2"/>
      <c r="T87" s="2"/>
      <c r="U87" s="2"/>
      <c r="V87" s="2"/>
    </row>
    <row r="88">
      <c r="A88" s="4"/>
      <c r="M88" s="5"/>
      <c r="S88" s="2"/>
      <c r="T88" s="2"/>
      <c r="U88" s="2"/>
      <c r="V88" s="2"/>
    </row>
    <row r="89">
      <c r="A89" s="4"/>
      <c r="M89" s="5"/>
      <c r="S89" s="2"/>
      <c r="T89" s="2"/>
      <c r="U89" s="2"/>
      <c r="V89" s="2"/>
    </row>
    <row r="90">
      <c r="A90" s="4"/>
      <c r="M90" s="5"/>
      <c r="S90" s="2"/>
      <c r="T90" s="2"/>
      <c r="U90" s="2"/>
      <c r="V90" s="2"/>
    </row>
    <row r="91">
      <c r="A91" s="4"/>
      <c r="F91" s="8"/>
      <c r="G91" s="8"/>
      <c r="H91" s="8"/>
      <c r="K91" s="8"/>
      <c r="M91" s="5"/>
      <c r="S91" s="2"/>
      <c r="T91" s="2"/>
      <c r="U91" s="2"/>
      <c r="V91" s="2"/>
    </row>
    <row r="92">
      <c r="A92" s="4"/>
      <c r="F92" s="8"/>
      <c r="G92" s="8"/>
      <c r="M92" s="5"/>
      <c r="S92" s="2"/>
      <c r="T92" s="2"/>
      <c r="U92" s="2"/>
      <c r="V92" s="2"/>
    </row>
    <row r="93">
      <c r="A93" s="4"/>
      <c r="F93" s="8"/>
      <c r="G93" s="8"/>
      <c r="H93" s="8"/>
      <c r="K93" s="8"/>
      <c r="M93" s="5"/>
      <c r="S93" s="2"/>
      <c r="T93" s="2"/>
      <c r="U93" s="2"/>
      <c r="V93" s="2"/>
    </row>
    <row r="94">
      <c r="A94" s="4"/>
      <c r="M94" s="5"/>
      <c r="S94" s="2"/>
      <c r="T94" s="2"/>
      <c r="U94" s="2"/>
      <c r="V94" s="2"/>
    </row>
    <row r="95">
      <c r="A95" s="4"/>
      <c r="F95" s="8"/>
      <c r="G95" s="8"/>
      <c r="H95" s="8"/>
      <c r="M95" s="5"/>
      <c r="S95" s="2"/>
      <c r="T95" s="2"/>
      <c r="U95" s="2"/>
      <c r="V95" s="2"/>
    </row>
    <row r="96">
      <c r="A96" s="4"/>
      <c r="M96" s="10"/>
      <c r="S96" s="2"/>
      <c r="T96" s="2"/>
      <c r="U96" s="2"/>
      <c r="V96" s="2"/>
    </row>
    <row r="97">
      <c r="A97" s="4"/>
      <c r="M97" s="10"/>
      <c r="S97" s="2"/>
      <c r="T97" s="2"/>
      <c r="U97" s="2"/>
      <c r="V97" s="2"/>
    </row>
    <row r="98">
      <c r="A98" s="4"/>
      <c r="M98" s="10"/>
      <c r="S98" s="2"/>
      <c r="T98" s="2"/>
      <c r="U98" s="2"/>
      <c r="V98" s="2"/>
    </row>
    <row r="99">
      <c r="A99" s="4"/>
      <c r="M99" s="10"/>
      <c r="S99" s="2"/>
      <c r="T99" s="2"/>
      <c r="U99" s="2"/>
      <c r="V99" s="2"/>
    </row>
    <row r="100">
      <c r="A100" s="4"/>
      <c r="M100" s="10"/>
      <c r="S100" s="2"/>
      <c r="T100" s="2"/>
      <c r="U100" s="2"/>
      <c r="V100" s="2"/>
    </row>
    <row r="101">
      <c r="A101" s="4"/>
      <c r="M101" s="10"/>
      <c r="S101" s="2"/>
      <c r="T101" s="2"/>
      <c r="U101" s="2"/>
      <c r="V101" s="2"/>
    </row>
    <row r="102">
      <c r="A102" s="4"/>
      <c r="M102" s="10"/>
      <c r="S102" s="2"/>
      <c r="T102" s="2"/>
      <c r="U102" s="2"/>
      <c r="V102" s="2"/>
    </row>
    <row r="103">
      <c r="A103" s="4"/>
      <c r="M103" s="10"/>
      <c r="S103" s="2"/>
      <c r="T103" s="2"/>
      <c r="U103" s="2"/>
      <c r="V103" s="2"/>
    </row>
    <row r="104">
      <c r="A104" s="4"/>
      <c r="M104" s="10"/>
      <c r="S104" s="2"/>
      <c r="T104" s="2"/>
      <c r="U104" s="2"/>
      <c r="V104" s="2"/>
    </row>
    <row r="105">
      <c r="A105" s="4"/>
      <c r="F105" s="8"/>
      <c r="G105" s="8"/>
      <c r="H105" s="8"/>
      <c r="K105" s="8"/>
      <c r="M105" s="10"/>
      <c r="S105" s="2"/>
      <c r="T105" s="2"/>
      <c r="U105" s="2"/>
      <c r="V105" s="2"/>
    </row>
    <row r="106">
      <c r="A106" s="4"/>
      <c r="M106" s="10"/>
      <c r="S106" s="2"/>
      <c r="T106" s="2"/>
      <c r="U106" s="2"/>
      <c r="V106" s="2"/>
    </row>
    <row r="107">
      <c r="A107" s="4"/>
      <c r="M107" s="10"/>
      <c r="S107" s="2"/>
      <c r="T107" s="2"/>
      <c r="U107" s="2"/>
      <c r="V107" s="2"/>
    </row>
    <row r="108">
      <c r="A108" s="4"/>
      <c r="M108" s="10"/>
      <c r="S108" s="2"/>
      <c r="T108" s="2"/>
      <c r="U108" s="2"/>
      <c r="V108" s="2"/>
    </row>
    <row r="109">
      <c r="A109" s="4"/>
      <c r="M109" s="10"/>
      <c r="S109" s="2"/>
      <c r="T109" s="2"/>
      <c r="U109" s="2"/>
      <c r="V109" s="2"/>
    </row>
    <row r="110">
      <c r="A110" s="4"/>
      <c r="M110" s="10"/>
      <c r="S110" s="2"/>
      <c r="T110" s="2"/>
      <c r="U110" s="2"/>
      <c r="V110" s="2"/>
    </row>
    <row r="111">
      <c r="A111" s="4"/>
      <c r="M111" s="10"/>
      <c r="S111" s="2"/>
      <c r="T111" s="2"/>
      <c r="U111" s="2"/>
      <c r="V111" s="2"/>
    </row>
    <row r="112">
      <c r="A112" s="4"/>
      <c r="K112" s="8"/>
      <c r="M112" s="10"/>
      <c r="S112" s="2"/>
      <c r="T112" s="2"/>
      <c r="U112" s="2"/>
      <c r="V112" s="2"/>
    </row>
    <row r="113">
      <c r="A113" s="4"/>
      <c r="M113" s="10"/>
      <c r="S113" s="2"/>
      <c r="T113" s="2"/>
      <c r="U113" s="2"/>
      <c r="V113" s="2"/>
    </row>
    <row r="114">
      <c r="A114" s="4"/>
      <c r="M114" s="10"/>
      <c r="S114" s="2"/>
      <c r="T114" s="2"/>
      <c r="U114" s="2"/>
      <c r="V114" s="2"/>
    </row>
    <row r="115">
      <c r="A115" s="4"/>
      <c r="K115" s="8"/>
      <c r="M115" s="10"/>
      <c r="S115" s="2"/>
      <c r="T115" s="2"/>
      <c r="U115" s="2"/>
      <c r="V115" s="2"/>
    </row>
    <row r="116">
      <c r="A116" s="4"/>
      <c r="M116" s="10"/>
      <c r="S116" s="2"/>
      <c r="T116" s="2"/>
      <c r="U116" s="2"/>
      <c r="V116" s="2"/>
    </row>
    <row r="117">
      <c r="A117" s="4"/>
      <c r="M117" s="10"/>
      <c r="S117" s="2"/>
      <c r="T117" s="2"/>
      <c r="U117" s="2"/>
      <c r="V117" s="2"/>
    </row>
    <row r="118">
      <c r="A118" s="4"/>
      <c r="C118" s="8"/>
      <c r="F118" s="8"/>
      <c r="G118" s="8"/>
      <c r="H118" s="8"/>
      <c r="M118" s="10"/>
      <c r="S118" s="2"/>
      <c r="T118" s="2"/>
      <c r="U118" s="2"/>
      <c r="V118" s="2"/>
    </row>
    <row r="119">
      <c r="A119" s="4"/>
      <c r="F119" s="8"/>
      <c r="G119" s="8"/>
      <c r="H119" s="8"/>
      <c r="K119" s="8"/>
      <c r="M119" s="10"/>
      <c r="S119" s="2"/>
      <c r="T119" s="2"/>
      <c r="U119" s="2"/>
      <c r="V119" s="2"/>
    </row>
    <row r="120">
      <c r="A120" s="4"/>
      <c r="M120" s="10"/>
      <c r="S120" s="2"/>
      <c r="T120" s="2"/>
      <c r="U120" s="2"/>
      <c r="V120" s="2"/>
    </row>
    <row r="121">
      <c r="A121" s="4"/>
      <c r="M121" s="10"/>
      <c r="S121" s="2"/>
      <c r="T121" s="2"/>
      <c r="U121" s="2"/>
      <c r="V121" s="2"/>
    </row>
    <row r="122">
      <c r="A122" s="4"/>
      <c r="F122" s="8"/>
      <c r="G122" s="8"/>
      <c r="H122" s="8"/>
      <c r="K122" s="8"/>
      <c r="M122" s="10"/>
      <c r="S122" s="2"/>
      <c r="T122" s="2"/>
      <c r="U122" s="2"/>
      <c r="V122" s="2"/>
    </row>
    <row r="123">
      <c r="A123" s="4"/>
      <c r="M123" s="10"/>
      <c r="S123" s="2"/>
      <c r="T123" s="2"/>
      <c r="U123" s="2"/>
      <c r="V123" s="2"/>
    </row>
    <row r="124">
      <c r="A124" s="4"/>
      <c r="M124" s="10"/>
      <c r="S124" s="2"/>
      <c r="T124" s="2"/>
      <c r="U124" s="2"/>
      <c r="V124" s="2"/>
    </row>
    <row r="125">
      <c r="A125" s="4"/>
      <c r="M125" s="10"/>
      <c r="S125" s="2"/>
      <c r="T125" s="2"/>
      <c r="U125" s="2"/>
      <c r="V125" s="2"/>
    </row>
    <row r="126">
      <c r="A126" s="4"/>
      <c r="M126" s="10"/>
      <c r="S126" s="2"/>
      <c r="T126" s="2"/>
      <c r="U126" s="2"/>
      <c r="V126" s="2"/>
    </row>
    <row r="127">
      <c r="A127" s="4"/>
      <c r="M127" s="10"/>
      <c r="S127" s="2"/>
      <c r="T127" s="2"/>
      <c r="U127" s="2"/>
      <c r="V127" s="2"/>
    </row>
    <row r="128">
      <c r="A128" s="4"/>
      <c r="M128" s="10"/>
      <c r="S128" s="2"/>
      <c r="T128" s="2"/>
      <c r="U128" s="2"/>
      <c r="V128" s="2"/>
    </row>
    <row r="129">
      <c r="A129" s="4"/>
      <c r="C129" s="11"/>
      <c r="D129" s="11"/>
      <c r="E129" s="11"/>
      <c r="F129" s="11"/>
      <c r="G129" s="11"/>
      <c r="H129" s="11"/>
      <c r="I129" s="11"/>
      <c r="J129" s="11"/>
      <c r="K129" s="12"/>
      <c r="M129" s="13"/>
      <c r="S129" s="2"/>
      <c r="T129" s="2"/>
      <c r="U129" s="2"/>
      <c r="V129" s="2"/>
    </row>
    <row r="130">
      <c r="A130" s="4"/>
      <c r="M130" s="10"/>
      <c r="S130" s="2"/>
      <c r="T130" s="2"/>
      <c r="U130" s="2"/>
      <c r="V130" s="2"/>
    </row>
    <row r="131">
      <c r="A131" s="4"/>
      <c r="M131" s="10"/>
      <c r="S131" s="2"/>
      <c r="T131" s="2"/>
      <c r="U131" s="2"/>
      <c r="V131" s="2"/>
    </row>
    <row r="132">
      <c r="A132" s="4"/>
      <c r="M132" s="10"/>
      <c r="S132" s="2"/>
      <c r="T132" s="2"/>
      <c r="U132" s="2"/>
      <c r="V132" s="2"/>
    </row>
    <row r="133">
      <c r="A133" s="4"/>
      <c r="M133" s="10"/>
      <c r="S133" s="2"/>
      <c r="T133" s="2"/>
      <c r="U133" s="2"/>
      <c r="V133" s="2"/>
    </row>
    <row r="134">
      <c r="A134" s="4"/>
      <c r="M134" s="10"/>
      <c r="S134" s="2"/>
      <c r="T134" s="2"/>
      <c r="U134" s="2"/>
      <c r="V134" s="2"/>
    </row>
    <row r="135">
      <c r="A135" s="4"/>
      <c r="M135" s="10"/>
      <c r="S135" s="2"/>
      <c r="T135" s="2"/>
      <c r="U135" s="2"/>
      <c r="V135" s="2"/>
    </row>
    <row r="136">
      <c r="A136" s="4"/>
      <c r="F136" s="8"/>
      <c r="G136" s="8"/>
      <c r="H136" s="8"/>
      <c r="K136" s="8"/>
      <c r="M136" s="10"/>
      <c r="S136" s="2"/>
      <c r="T136" s="2"/>
      <c r="U136" s="2"/>
      <c r="V136" s="2"/>
    </row>
    <row r="137">
      <c r="A137" s="4"/>
      <c r="M137" s="10"/>
      <c r="S137" s="2"/>
      <c r="T137" s="2"/>
      <c r="U137" s="2"/>
      <c r="V137" s="2"/>
    </row>
    <row r="138">
      <c r="A138" s="4"/>
      <c r="M138" s="10"/>
      <c r="S138" s="2"/>
      <c r="T138" s="2"/>
      <c r="U138" s="2"/>
      <c r="V138" s="2"/>
    </row>
    <row r="139">
      <c r="A139" s="4"/>
      <c r="K139" s="8"/>
      <c r="M139" s="10"/>
      <c r="S139" s="2"/>
      <c r="T139" s="2"/>
      <c r="U139" s="2"/>
      <c r="V139" s="2"/>
    </row>
    <row r="140">
      <c r="A140" s="4"/>
      <c r="M140" s="10"/>
      <c r="S140" s="2"/>
      <c r="T140" s="2"/>
      <c r="U140" s="2"/>
      <c r="V140" s="2"/>
    </row>
    <row r="141">
      <c r="A141" s="4"/>
      <c r="M141" s="10"/>
      <c r="S141" s="2"/>
      <c r="T141" s="2"/>
      <c r="U141" s="2"/>
      <c r="V141" s="2"/>
    </row>
    <row r="142">
      <c r="A142" s="4"/>
      <c r="F142" s="8"/>
      <c r="G142" s="8"/>
      <c r="H142" s="8"/>
      <c r="K142" s="8"/>
      <c r="M142" s="10"/>
      <c r="S142" s="2"/>
      <c r="T142" s="2"/>
      <c r="U142" s="2"/>
      <c r="V142" s="2"/>
    </row>
    <row r="143">
      <c r="A143" s="4"/>
      <c r="M143" s="14"/>
      <c r="S143" s="2"/>
      <c r="T143" s="2"/>
      <c r="U143" s="2"/>
      <c r="V143" s="2"/>
    </row>
    <row r="144">
      <c r="A144" s="4"/>
      <c r="M144" s="14"/>
      <c r="S144" s="2"/>
      <c r="T144" s="2"/>
      <c r="U144" s="2"/>
      <c r="V144" s="2"/>
    </row>
    <row r="145">
      <c r="A145" s="4"/>
      <c r="M145" s="14"/>
      <c r="S145" s="2"/>
      <c r="T145" s="2"/>
      <c r="U145" s="2"/>
      <c r="V145" s="2"/>
    </row>
    <row r="146">
      <c r="A146" s="4"/>
      <c r="M146" s="14"/>
      <c r="S146" s="2"/>
      <c r="T146" s="2"/>
      <c r="U146" s="2"/>
      <c r="V146" s="2"/>
    </row>
    <row r="147">
      <c r="A147" s="4"/>
      <c r="M147" s="14"/>
      <c r="S147" s="2"/>
      <c r="T147" s="2"/>
      <c r="U147" s="2"/>
      <c r="V147" s="2"/>
    </row>
    <row r="148">
      <c r="A148" s="4"/>
      <c r="M148" s="14"/>
      <c r="S148" s="2"/>
      <c r="T148" s="2"/>
      <c r="U148" s="2"/>
      <c r="V148" s="2"/>
    </row>
    <row r="149">
      <c r="A149" s="4"/>
      <c r="M149" s="14"/>
      <c r="S149" s="2"/>
      <c r="T149" s="2"/>
      <c r="U149" s="2"/>
      <c r="V149" s="2"/>
    </row>
    <row r="150">
      <c r="A150" s="4"/>
      <c r="M150" s="14"/>
      <c r="S150" s="2"/>
      <c r="T150" s="2"/>
      <c r="U150" s="2"/>
      <c r="V150" s="2"/>
    </row>
    <row r="151">
      <c r="A151" s="4"/>
      <c r="M151" s="14"/>
      <c r="S151" s="2"/>
      <c r="T151" s="2"/>
      <c r="U151" s="2"/>
      <c r="V151" s="2"/>
    </row>
    <row r="152">
      <c r="A152" s="4"/>
      <c r="M152" s="14"/>
      <c r="S152" s="2"/>
      <c r="T152" s="2"/>
      <c r="U152" s="2"/>
      <c r="V152" s="2"/>
    </row>
    <row r="153">
      <c r="A153" s="4"/>
      <c r="M153" s="14"/>
      <c r="S153" s="2"/>
      <c r="T153" s="2"/>
      <c r="U153" s="2"/>
      <c r="V153" s="2"/>
    </row>
    <row r="154">
      <c r="A154" s="4"/>
      <c r="M154" s="14"/>
      <c r="S154" s="2"/>
      <c r="T154" s="2"/>
      <c r="U154" s="2"/>
      <c r="V154" s="2"/>
    </row>
    <row r="155">
      <c r="A155" s="4"/>
      <c r="M155" s="14"/>
      <c r="S155" s="2"/>
      <c r="T155" s="2"/>
      <c r="U155" s="2"/>
      <c r="V155" s="2"/>
    </row>
    <row r="156">
      <c r="A156" s="4"/>
      <c r="M156" s="14"/>
      <c r="S156" s="2"/>
      <c r="T156" s="2"/>
      <c r="U156" s="2"/>
      <c r="V156" s="2"/>
    </row>
    <row r="157">
      <c r="A157" s="4"/>
      <c r="C157" s="8"/>
      <c r="M157" s="14"/>
      <c r="S157" s="2"/>
      <c r="T157" s="2"/>
      <c r="U157" s="2"/>
      <c r="V157" s="2"/>
    </row>
    <row r="158">
      <c r="A158" s="4"/>
      <c r="M158" s="14"/>
      <c r="S158" s="2"/>
      <c r="T158" s="2"/>
      <c r="U158" s="2"/>
      <c r="V158" s="2"/>
    </row>
    <row r="159">
      <c r="A159" s="4"/>
      <c r="M159" s="14"/>
      <c r="S159" s="2"/>
      <c r="T159" s="2"/>
      <c r="U159" s="2"/>
      <c r="V159" s="2"/>
    </row>
    <row r="160">
      <c r="A160" s="4"/>
      <c r="C160" s="8"/>
      <c r="F160" s="8"/>
      <c r="G160" s="8"/>
      <c r="H160" s="8"/>
      <c r="M160" s="14"/>
      <c r="S160" s="2"/>
      <c r="T160" s="2"/>
      <c r="U160" s="2"/>
      <c r="V160" s="2"/>
    </row>
    <row r="161">
      <c r="A161" s="4"/>
      <c r="F161" s="8"/>
      <c r="G161" s="8"/>
      <c r="H161" s="8"/>
      <c r="K161" s="8"/>
      <c r="M161" s="14"/>
      <c r="S161" s="2"/>
      <c r="T161" s="2"/>
      <c r="U161" s="2"/>
      <c r="V161" s="2"/>
    </row>
    <row r="162">
      <c r="A162" s="4"/>
      <c r="M162" s="14"/>
      <c r="S162" s="2"/>
      <c r="T162" s="2"/>
      <c r="U162" s="2"/>
      <c r="V162" s="2"/>
    </row>
    <row r="163">
      <c r="A163" s="4"/>
      <c r="M163" s="14"/>
      <c r="S163" s="2"/>
      <c r="T163" s="2"/>
      <c r="U163" s="2"/>
      <c r="V163" s="2"/>
    </row>
    <row r="164">
      <c r="A164" s="4"/>
      <c r="M164" s="14"/>
      <c r="S164" s="2"/>
      <c r="T164" s="2"/>
      <c r="U164" s="2"/>
      <c r="V164" s="2"/>
    </row>
    <row r="165">
      <c r="A165" s="4"/>
      <c r="M165" s="14"/>
      <c r="S165" s="2"/>
      <c r="T165" s="2"/>
      <c r="U165" s="2"/>
      <c r="V165" s="2"/>
    </row>
    <row r="166">
      <c r="A166" s="4"/>
      <c r="M166" s="14"/>
      <c r="S166" s="2"/>
      <c r="T166" s="2"/>
      <c r="U166" s="2"/>
      <c r="V166" s="2"/>
    </row>
    <row r="167">
      <c r="A167" s="4"/>
      <c r="K167" s="8"/>
      <c r="M167" s="14"/>
      <c r="S167" s="2"/>
      <c r="T167" s="2"/>
      <c r="U167" s="2"/>
      <c r="V167" s="2"/>
    </row>
    <row r="168">
      <c r="A168" s="4"/>
      <c r="M168" s="14"/>
      <c r="S168" s="2"/>
      <c r="T168" s="2"/>
      <c r="U168" s="2"/>
      <c r="V168" s="2"/>
    </row>
    <row r="169">
      <c r="A169" s="4"/>
      <c r="M169" s="14"/>
      <c r="S169" s="2"/>
      <c r="T169" s="2"/>
      <c r="U169" s="2"/>
      <c r="V169" s="2"/>
    </row>
    <row r="170">
      <c r="A170" s="4"/>
      <c r="M170" s="14"/>
      <c r="S170" s="2"/>
      <c r="T170" s="2"/>
      <c r="U170" s="2"/>
      <c r="V170" s="2"/>
    </row>
    <row r="171">
      <c r="A171" s="4"/>
      <c r="M171" s="14"/>
      <c r="S171" s="2"/>
      <c r="T171" s="2"/>
      <c r="U171" s="2"/>
      <c r="V171" s="2"/>
    </row>
    <row r="172">
      <c r="A172" s="4"/>
      <c r="M172" s="14"/>
      <c r="S172" s="2"/>
      <c r="T172" s="2"/>
      <c r="U172" s="2"/>
      <c r="V172" s="2"/>
    </row>
    <row r="173">
      <c r="A173" s="4"/>
      <c r="M173" s="14"/>
      <c r="S173" s="2"/>
      <c r="T173" s="2"/>
      <c r="U173" s="2"/>
      <c r="V173" s="2"/>
    </row>
    <row r="174">
      <c r="A174" s="4"/>
      <c r="M174" s="14"/>
      <c r="S174" s="2"/>
      <c r="T174" s="2"/>
      <c r="U174" s="2"/>
      <c r="V174" s="2"/>
    </row>
    <row r="175">
      <c r="A175" s="4"/>
      <c r="G175" s="8"/>
      <c r="M175" s="14"/>
      <c r="S175" s="2"/>
      <c r="T175" s="2"/>
      <c r="U175" s="2"/>
      <c r="V175" s="2"/>
    </row>
    <row r="176">
      <c r="A176" s="4"/>
      <c r="G176" s="8"/>
      <c r="H176" s="8"/>
      <c r="M176" s="14"/>
      <c r="S176" s="2"/>
      <c r="T176" s="2"/>
      <c r="U176" s="2"/>
      <c r="V176" s="2"/>
    </row>
    <row r="177">
      <c r="A177" s="4"/>
      <c r="M177" s="14"/>
      <c r="S177" s="2"/>
      <c r="T177" s="2"/>
      <c r="U177" s="2"/>
      <c r="V177" s="2"/>
    </row>
    <row r="178">
      <c r="A178" s="4"/>
      <c r="M178" s="14"/>
      <c r="S178" s="2"/>
      <c r="T178" s="2"/>
      <c r="U178" s="2"/>
      <c r="V178" s="2"/>
    </row>
    <row r="179">
      <c r="A179" s="4"/>
      <c r="M179" s="14"/>
      <c r="S179" s="2"/>
      <c r="T179" s="2"/>
      <c r="U179" s="2"/>
      <c r="V179" s="2"/>
    </row>
    <row r="180">
      <c r="A180" s="4"/>
      <c r="M180" s="14"/>
      <c r="S180" s="2"/>
      <c r="T180" s="2"/>
      <c r="U180" s="2"/>
      <c r="V180" s="2"/>
    </row>
    <row r="181">
      <c r="A181" s="4"/>
      <c r="M181" s="14"/>
      <c r="S181" s="2"/>
      <c r="T181" s="2"/>
      <c r="U181" s="2"/>
      <c r="V181" s="2"/>
    </row>
    <row r="182">
      <c r="A182" s="4"/>
      <c r="M182" s="14"/>
      <c r="S182" s="2"/>
      <c r="T182" s="2"/>
      <c r="U182" s="2"/>
      <c r="V182" s="2"/>
    </row>
    <row r="183">
      <c r="A183" s="4"/>
      <c r="I183" s="11"/>
      <c r="J183" s="11"/>
      <c r="K183" s="12"/>
      <c r="M183" s="14"/>
      <c r="S183" s="2"/>
      <c r="T183" s="2"/>
      <c r="U183" s="2"/>
      <c r="V183" s="2"/>
    </row>
    <row r="184">
      <c r="A184" s="15"/>
      <c r="B184" s="16"/>
      <c r="C184" s="17"/>
      <c r="D184" s="18"/>
      <c r="E184" s="18"/>
      <c r="F184" s="18"/>
      <c r="G184" s="18"/>
      <c r="H184" s="18"/>
      <c r="I184" s="11"/>
      <c r="J184" s="11"/>
      <c r="K184" s="12"/>
      <c r="M184" s="14"/>
      <c r="S184" s="2"/>
      <c r="T184" s="2"/>
      <c r="U184" s="2"/>
      <c r="V184" s="2"/>
    </row>
    <row r="185">
      <c r="A185" s="15"/>
      <c r="B185" s="16"/>
      <c r="C185" s="17"/>
      <c r="D185" s="18"/>
      <c r="E185" s="18"/>
      <c r="F185" s="18"/>
      <c r="G185" s="18"/>
      <c r="H185" s="18"/>
      <c r="I185" s="11"/>
      <c r="J185" s="11"/>
      <c r="K185" s="12"/>
      <c r="M185" s="14"/>
      <c r="S185" s="2"/>
      <c r="T185" s="2"/>
      <c r="U185" s="2"/>
      <c r="V185" s="2"/>
    </row>
    <row r="186">
      <c r="A186" s="19"/>
      <c r="B186" s="12"/>
      <c r="C186" s="11"/>
      <c r="D186" s="11"/>
      <c r="E186" s="11"/>
      <c r="F186" s="12"/>
      <c r="G186" s="12"/>
      <c r="H186" s="12"/>
      <c r="I186" s="11"/>
      <c r="J186" s="11"/>
      <c r="K186" s="12"/>
      <c r="M186" s="20"/>
      <c r="S186" s="2"/>
      <c r="T186" s="2"/>
      <c r="U186" s="2"/>
      <c r="V186" s="2"/>
    </row>
    <row r="187">
      <c r="A187" s="13"/>
      <c r="B187" s="11"/>
      <c r="C187" s="11"/>
      <c r="D187" s="11"/>
      <c r="E187" s="11"/>
      <c r="F187" s="12"/>
      <c r="G187" s="12"/>
      <c r="H187" s="12"/>
      <c r="I187" s="11"/>
      <c r="J187" s="11"/>
      <c r="K187" s="12"/>
      <c r="M187" s="13"/>
      <c r="S187" s="2"/>
      <c r="T187" s="2"/>
      <c r="U187" s="2"/>
      <c r="V187" s="2"/>
    </row>
    <row r="188">
      <c r="A188" s="13"/>
      <c r="B188" s="11"/>
      <c r="C188" s="11"/>
      <c r="D188" s="11"/>
      <c r="E188" s="11"/>
      <c r="F188" s="11"/>
      <c r="G188" s="11"/>
      <c r="H188" s="11"/>
      <c r="I188" s="11"/>
      <c r="J188" s="11"/>
      <c r="K188" s="11"/>
      <c r="M188" s="10"/>
      <c r="S188" s="2"/>
      <c r="T188" s="2"/>
      <c r="U188" s="2"/>
      <c r="V188" s="2"/>
    </row>
    <row r="189">
      <c r="A189" s="13"/>
      <c r="B189" s="11"/>
      <c r="C189" s="11"/>
      <c r="D189" s="11"/>
      <c r="E189" s="11"/>
      <c r="F189" s="12"/>
      <c r="G189" s="12"/>
      <c r="H189" s="12"/>
      <c r="I189" s="11"/>
      <c r="J189" s="11"/>
      <c r="K189" s="12"/>
      <c r="M189" s="10"/>
      <c r="S189" s="2"/>
      <c r="T189" s="2"/>
      <c r="U189" s="2"/>
      <c r="V189" s="2"/>
    </row>
    <row r="190">
      <c r="A190" s="13"/>
      <c r="B190" s="11"/>
      <c r="C190" s="11"/>
      <c r="D190" s="11"/>
      <c r="E190" s="11"/>
      <c r="F190" s="11"/>
      <c r="G190" s="11"/>
      <c r="H190" s="11"/>
      <c r="I190" s="11"/>
      <c r="J190" s="11"/>
      <c r="K190" s="21"/>
      <c r="M190" s="10"/>
      <c r="S190" s="2"/>
      <c r="T190" s="2"/>
      <c r="U190" s="2"/>
      <c r="V190" s="2"/>
    </row>
    <row r="191">
      <c r="A191" s="13"/>
      <c r="B191" s="11"/>
      <c r="C191" s="11"/>
      <c r="D191" s="11"/>
      <c r="E191" s="11"/>
      <c r="F191" s="11"/>
      <c r="G191" s="11"/>
      <c r="H191" s="11"/>
      <c r="I191" s="11"/>
      <c r="J191" s="11"/>
      <c r="K191" s="21"/>
      <c r="M191" s="10"/>
      <c r="S191" s="2"/>
      <c r="T191" s="2"/>
      <c r="U191" s="2"/>
      <c r="V191" s="2"/>
    </row>
    <row r="192">
      <c r="A192" s="13"/>
      <c r="B192" s="11"/>
      <c r="C192" s="11"/>
      <c r="D192" s="11"/>
      <c r="E192" s="11"/>
      <c r="F192" s="11"/>
      <c r="G192" s="11"/>
      <c r="H192" s="11"/>
      <c r="I192" s="11"/>
      <c r="J192" s="11"/>
      <c r="K192" s="21"/>
      <c r="M192" s="10"/>
      <c r="S192" s="2"/>
      <c r="T192" s="2"/>
      <c r="U192" s="2"/>
      <c r="V192" s="2"/>
    </row>
    <row r="193">
      <c r="A193" s="13"/>
      <c r="B193" s="11"/>
      <c r="C193" s="11"/>
      <c r="D193" s="11"/>
      <c r="E193" s="11"/>
      <c r="F193" s="12"/>
      <c r="G193" s="12"/>
      <c r="H193" s="12"/>
      <c r="I193" s="11"/>
      <c r="J193" s="11"/>
      <c r="K193" s="12"/>
      <c r="M193" s="10"/>
      <c r="S193" s="2"/>
      <c r="T193" s="2"/>
      <c r="U193" s="2"/>
      <c r="V193" s="2"/>
    </row>
    <row r="194">
      <c r="A194" s="13"/>
      <c r="B194" s="11"/>
      <c r="C194" s="11"/>
      <c r="D194" s="11"/>
      <c r="E194" s="11"/>
      <c r="F194" s="11"/>
      <c r="G194" s="11"/>
      <c r="H194" s="11"/>
      <c r="I194" s="11"/>
      <c r="J194" s="11"/>
      <c r="K194" s="22"/>
      <c r="M194" s="10"/>
      <c r="S194" s="2"/>
      <c r="T194" s="2"/>
      <c r="U194" s="2"/>
      <c r="V194" s="2"/>
    </row>
    <row r="195">
      <c r="A195" s="13"/>
      <c r="B195" s="11"/>
      <c r="C195" s="11"/>
      <c r="D195" s="11"/>
      <c r="E195" s="11"/>
      <c r="F195" s="11"/>
      <c r="G195" s="11"/>
      <c r="H195" s="11"/>
      <c r="I195" s="11"/>
      <c r="J195" s="11"/>
      <c r="K195" s="21"/>
      <c r="M195" s="10"/>
      <c r="S195" s="2"/>
      <c r="T195" s="2"/>
      <c r="U195" s="2"/>
      <c r="V195" s="2"/>
    </row>
    <row r="196">
      <c r="A196" s="13"/>
      <c r="B196" s="11"/>
      <c r="C196" s="11"/>
      <c r="D196" s="11"/>
      <c r="E196" s="11"/>
      <c r="F196" s="11"/>
      <c r="G196" s="11"/>
      <c r="H196" s="11"/>
      <c r="I196" s="11"/>
      <c r="J196" s="11"/>
      <c r="K196" s="21"/>
      <c r="M196" s="10"/>
      <c r="S196" s="2"/>
      <c r="T196" s="2"/>
      <c r="U196" s="2"/>
      <c r="V196" s="2"/>
    </row>
    <row r="197">
      <c r="A197" s="13"/>
      <c r="B197" s="11"/>
      <c r="C197" s="11"/>
      <c r="D197" s="11"/>
      <c r="E197" s="11"/>
      <c r="F197" s="11"/>
      <c r="G197" s="11"/>
      <c r="H197" s="11"/>
      <c r="I197" s="11"/>
      <c r="J197" s="11"/>
      <c r="K197" s="21"/>
      <c r="M197" s="10"/>
      <c r="S197" s="2"/>
      <c r="T197" s="2"/>
      <c r="U197" s="2"/>
      <c r="V197" s="2"/>
    </row>
    <row r="198">
      <c r="A198" s="13"/>
      <c r="B198" s="11"/>
      <c r="C198" s="11"/>
      <c r="D198" s="11"/>
      <c r="E198" s="11"/>
      <c r="F198" s="12"/>
      <c r="G198" s="12"/>
      <c r="H198" s="12"/>
      <c r="I198" s="11"/>
      <c r="J198" s="11"/>
      <c r="K198" s="12"/>
      <c r="M198" s="10"/>
      <c r="S198" s="2"/>
      <c r="T198" s="2"/>
      <c r="U198" s="2"/>
      <c r="V198" s="2"/>
    </row>
    <row r="199">
      <c r="A199" s="13"/>
      <c r="B199" s="11"/>
      <c r="C199" s="11"/>
      <c r="D199" s="11"/>
      <c r="E199" s="11"/>
      <c r="F199" s="11"/>
      <c r="G199" s="11"/>
      <c r="H199" s="11"/>
      <c r="I199" s="11"/>
      <c r="J199" s="11"/>
      <c r="K199" s="21"/>
      <c r="M199" s="10"/>
      <c r="S199" s="2"/>
      <c r="T199" s="2"/>
      <c r="U199" s="2"/>
      <c r="V199" s="2"/>
    </row>
    <row r="200">
      <c r="A200" s="13"/>
      <c r="B200" s="11"/>
      <c r="C200" s="11"/>
      <c r="D200" s="11"/>
      <c r="E200" s="11"/>
      <c r="F200" s="11"/>
      <c r="G200" s="11"/>
      <c r="H200" s="11"/>
      <c r="I200" s="11"/>
      <c r="J200" s="11"/>
      <c r="K200" s="21"/>
      <c r="M200" s="10"/>
      <c r="S200" s="2"/>
      <c r="T200" s="2"/>
      <c r="U200" s="2"/>
      <c r="V200" s="2"/>
    </row>
    <row r="201">
      <c r="A201" s="13"/>
      <c r="B201" s="11"/>
      <c r="C201" s="11"/>
      <c r="D201" s="11"/>
      <c r="E201" s="11"/>
      <c r="F201" s="11"/>
      <c r="G201" s="11"/>
      <c r="H201" s="11"/>
      <c r="I201" s="11"/>
      <c r="J201" s="11"/>
      <c r="K201" s="21"/>
      <c r="M201" s="10"/>
      <c r="S201" s="2"/>
      <c r="T201" s="2"/>
      <c r="U201" s="2"/>
      <c r="V201" s="2"/>
    </row>
    <row r="202">
      <c r="A202" s="13"/>
      <c r="B202" s="11"/>
      <c r="C202" s="11"/>
      <c r="D202" s="11"/>
      <c r="E202" s="11"/>
      <c r="F202" s="11"/>
      <c r="G202" s="11"/>
      <c r="H202" s="11"/>
      <c r="I202" s="11"/>
      <c r="J202" s="11"/>
      <c r="K202" s="12"/>
      <c r="M202" s="13"/>
      <c r="S202" s="2"/>
      <c r="T202" s="2"/>
      <c r="U202" s="2"/>
      <c r="V202" s="2"/>
    </row>
    <row r="203">
      <c r="A203" s="13"/>
      <c r="B203" s="11"/>
      <c r="C203" s="11"/>
      <c r="D203" s="11"/>
      <c r="E203" s="11"/>
      <c r="F203" s="11"/>
      <c r="G203" s="11"/>
      <c r="H203" s="11"/>
      <c r="I203" s="11"/>
      <c r="J203" s="11"/>
      <c r="K203" s="21"/>
      <c r="M203" s="10"/>
      <c r="S203" s="2"/>
      <c r="T203" s="2"/>
      <c r="U203" s="2"/>
      <c r="V203" s="2"/>
    </row>
    <row r="204">
      <c r="A204" s="13"/>
      <c r="B204" s="11"/>
      <c r="C204" s="11"/>
      <c r="D204" s="11"/>
      <c r="E204" s="11"/>
      <c r="F204" s="11"/>
      <c r="G204" s="11"/>
      <c r="H204" s="11"/>
      <c r="I204" s="11"/>
      <c r="J204" s="11"/>
      <c r="K204" s="12"/>
      <c r="M204" s="13"/>
      <c r="S204" s="2"/>
      <c r="T204" s="2"/>
      <c r="U204" s="2"/>
      <c r="V204" s="2"/>
    </row>
    <row r="205">
      <c r="A205" s="13"/>
      <c r="B205" s="11"/>
      <c r="C205" s="11"/>
      <c r="D205" s="11"/>
      <c r="E205" s="11"/>
      <c r="F205" s="11"/>
      <c r="G205" s="11"/>
      <c r="H205" s="11"/>
      <c r="I205" s="11"/>
      <c r="J205" s="11"/>
      <c r="K205" s="21"/>
      <c r="M205" s="10"/>
      <c r="S205" s="2"/>
      <c r="T205" s="2"/>
      <c r="U205" s="2"/>
      <c r="V205" s="2"/>
    </row>
    <row r="206">
      <c r="A206" s="13"/>
      <c r="B206" s="11"/>
      <c r="C206" s="11"/>
      <c r="D206" s="11"/>
      <c r="E206" s="11"/>
      <c r="F206" s="11"/>
      <c r="G206" s="11"/>
      <c r="H206" s="11"/>
      <c r="I206" s="11"/>
      <c r="J206" s="11"/>
      <c r="K206" s="12"/>
      <c r="M206" s="5"/>
      <c r="S206" s="2"/>
      <c r="T206" s="2"/>
      <c r="U206" s="2"/>
      <c r="V206" s="2"/>
    </row>
    <row r="207">
      <c r="A207" s="13"/>
      <c r="B207" s="11"/>
      <c r="C207" s="11"/>
      <c r="D207" s="11"/>
      <c r="E207" s="11"/>
      <c r="F207" s="11"/>
      <c r="G207" s="11"/>
      <c r="H207" s="11"/>
      <c r="I207" s="11"/>
      <c r="J207" s="11"/>
      <c r="K207" s="12"/>
      <c r="M207" s="10"/>
      <c r="S207" s="2"/>
      <c r="T207" s="2"/>
      <c r="U207" s="2"/>
      <c r="V207" s="2"/>
    </row>
    <row r="208">
      <c r="A208" s="13"/>
      <c r="B208" s="11"/>
      <c r="C208" s="11"/>
      <c r="D208" s="11"/>
      <c r="E208" s="11"/>
      <c r="F208" s="11"/>
      <c r="G208" s="11"/>
      <c r="H208" s="11"/>
      <c r="I208" s="11"/>
      <c r="J208" s="11"/>
      <c r="K208" s="21"/>
      <c r="M208" s="10"/>
      <c r="S208" s="2"/>
      <c r="T208" s="2"/>
      <c r="U208" s="2"/>
      <c r="V208" s="2"/>
    </row>
    <row r="209">
      <c r="A209" s="13"/>
      <c r="B209" s="11"/>
      <c r="C209" s="11"/>
      <c r="D209" s="11"/>
      <c r="E209" s="11"/>
      <c r="F209" s="11"/>
      <c r="G209" s="11"/>
      <c r="H209" s="11"/>
      <c r="I209" s="11"/>
      <c r="J209" s="11"/>
      <c r="K209" s="11"/>
      <c r="M209" s="10"/>
      <c r="S209" s="2"/>
      <c r="T209" s="2"/>
      <c r="U209" s="2"/>
      <c r="V209" s="2"/>
    </row>
    <row r="210">
      <c r="A210" s="13"/>
      <c r="B210" s="11"/>
      <c r="C210" s="11"/>
      <c r="D210" s="11"/>
      <c r="E210" s="11"/>
      <c r="F210" s="11"/>
      <c r="G210" s="11"/>
      <c r="H210" s="11"/>
      <c r="I210" s="11"/>
      <c r="J210" s="11"/>
      <c r="K210" s="11"/>
      <c r="M210" s="10"/>
      <c r="S210" s="2"/>
      <c r="T210" s="2"/>
      <c r="U210" s="2"/>
      <c r="V210" s="2"/>
    </row>
    <row r="211">
      <c r="A211" s="13"/>
      <c r="B211" s="11"/>
      <c r="C211" s="11"/>
      <c r="D211" s="11"/>
      <c r="E211" s="11"/>
      <c r="F211" s="11"/>
      <c r="G211" s="11"/>
      <c r="H211" s="11"/>
      <c r="I211" s="11"/>
      <c r="J211" s="11"/>
      <c r="K211" s="11"/>
      <c r="M211" s="10"/>
      <c r="S211" s="2"/>
      <c r="T211" s="2"/>
      <c r="U211" s="2"/>
      <c r="V211" s="2"/>
    </row>
    <row r="212">
      <c r="A212" s="13"/>
      <c r="B212" s="11"/>
      <c r="C212" s="12"/>
      <c r="D212" s="11"/>
      <c r="E212" s="11"/>
      <c r="F212" s="12"/>
      <c r="G212" s="12"/>
      <c r="H212" s="12"/>
      <c r="I212" s="11"/>
      <c r="J212" s="11"/>
      <c r="K212" s="21"/>
      <c r="M212" s="10"/>
      <c r="S212" s="2"/>
      <c r="T212" s="2"/>
      <c r="U212" s="2"/>
      <c r="V212" s="2"/>
    </row>
    <row r="213">
      <c r="A213" s="13"/>
      <c r="B213" s="11"/>
      <c r="C213" s="11"/>
      <c r="D213" s="11"/>
      <c r="E213" s="11"/>
      <c r="F213" s="11"/>
      <c r="G213" s="11"/>
      <c r="H213" s="11"/>
      <c r="I213" s="11"/>
      <c r="J213" s="11"/>
      <c r="K213" s="21"/>
      <c r="M213" s="10"/>
      <c r="S213" s="2"/>
      <c r="T213" s="2"/>
      <c r="U213" s="2"/>
      <c r="V213" s="2"/>
    </row>
    <row r="214">
      <c r="A214" s="13"/>
      <c r="B214" s="11"/>
      <c r="C214" s="11"/>
      <c r="D214" s="11"/>
      <c r="E214" s="11"/>
      <c r="F214" s="11"/>
      <c r="G214" s="11"/>
      <c r="H214" s="11"/>
      <c r="I214" s="11"/>
      <c r="J214" s="11"/>
      <c r="K214" s="21"/>
      <c r="M214" s="10"/>
      <c r="S214" s="2"/>
      <c r="T214" s="2"/>
      <c r="U214" s="2"/>
      <c r="V214" s="2"/>
    </row>
    <row r="215">
      <c r="A215" s="13"/>
      <c r="B215" s="11"/>
      <c r="C215" s="11"/>
      <c r="D215" s="11"/>
      <c r="E215" s="11"/>
      <c r="F215" s="11"/>
      <c r="G215" s="11"/>
      <c r="H215" s="11"/>
      <c r="I215" s="11"/>
      <c r="J215" s="11"/>
      <c r="K215" s="21"/>
      <c r="M215" s="10"/>
      <c r="S215" s="2"/>
      <c r="T215" s="2"/>
      <c r="U215" s="2"/>
      <c r="V215" s="2"/>
    </row>
    <row r="216">
      <c r="A216" s="13"/>
      <c r="B216" s="11"/>
      <c r="C216" s="11"/>
      <c r="D216" s="11"/>
      <c r="E216" s="11"/>
      <c r="F216" s="11"/>
      <c r="G216" s="11"/>
      <c r="H216" s="11"/>
      <c r="I216" s="11"/>
      <c r="J216" s="11"/>
      <c r="K216" s="21"/>
      <c r="M216" s="10"/>
      <c r="S216" s="2"/>
      <c r="T216" s="2"/>
      <c r="U216" s="2"/>
      <c r="V216" s="2"/>
    </row>
    <row r="217">
      <c r="A217" s="13"/>
      <c r="B217" s="11"/>
      <c r="C217" s="11"/>
      <c r="D217" s="11"/>
      <c r="E217" s="11"/>
      <c r="F217" s="11"/>
      <c r="G217" s="11"/>
      <c r="H217" s="11"/>
      <c r="I217" s="11"/>
      <c r="J217" s="11"/>
      <c r="K217" s="21"/>
      <c r="M217" s="10"/>
      <c r="S217" s="2"/>
      <c r="T217" s="2"/>
      <c r="U217" s="2"/>
      <c r="V217" s="2"/>
    </row>
    <row r="218">
      <c r="A218" s="13"/>
      <c r="B218" s="11"/>
      <c r="C218" s="11"/>
      <c r="D218" s="11"/>
      <c r="E218" s="11"/>
      <c r="F218" s="11"/>
      <c r="G218" s="11"/>
      <c r="H218" s="11"/>
      <c r="I218" s="11"/>
      <c r="J218" s="11"/>
      <c r="K218" s="11"/>
      <c r="M218" s="10"/>
      <c r="S218" s="2"/>
      <c r="T218" s="2"/>
      <c r="U218" s="2"/>
      <c r="V218" s="2"/>
    </row>
    <row r="219">
      <c r="A219" s="13"/>
      <c r="B219" s="11"/>
      <c r="C219" s="11"/>
      <c r="D219" s="11"/>
      <c r="E219" s="11"/>
      <c r="F219" s="11"/>
      <c r="G219" s="11"/>
      <c r="H219" s="11"/>
      <c r="I219" s="11"/>
      <c r="J219" s="11"/>
      <c r="K219" s="21"/>
      <c r="M219" s="10"/>
      <c r="S219" s="2"/>
      <c r="T219" s="2"/>
      <c r="U219" s="2"/>
      <c r="V219" s="2"/>
    </row>
    <row r="220">
      <c r="A220" s="13"/>
      <c r="B220" s="11"/>
      <c r="C220" s="11"/>
      <c r="D220" s="11"/>
      <c r="E220" s="11"/>
      <c r="F220" s="11"/>
      <c r="G220" s="11"/>
      <c r="H220" s="11"/>
      <c r="I220" s="11"/>
      <c r="J220" s="11"/>
      <c r="K220" s="11"/>
      <c r="M220" s="10"/>
      <c r="S220" s="2"/>
      <c r="T220" s="2"/>
      <c r="U220" s="2"/>
      <c r="V220" s="2"/>
    </row>
    <row r="221">
      <c r="A221" s="13"/>
      <c r="B221" s="11"/>
      <c r="C221" s="12"/>
      <c r="D221" s="11"/>
      <c r="E221" s="11"/>
      <c r="F221" s="11"/>
      <c r="G221" s="11"/>
      <c r="H221" s="11"/>
      <c r="I221" s="11"/>
      <c r="J221" s="11"/>
      <c r="K221" s="22"/>
      <c r="M221" s="10"/>
      <c r="S221" s="2"/>
      <c r="T221" s="2"/>
      <c r="U221" s="2"/>
      <c r="V221" s="2"/>
    </row>
    <row r="222">
      <c r="A222" s="13"/>
      <c r="B222" s="11"/>
      <c r="C222" s="11"/>
      <c r="D222" s="11"/>
      <c r="E222" s="11"/>
      <c r="F222" s="11"/>
      <c r="G222" s="11"/>
      <c r="H222" s="11"/>
      <c r="I222" s="11"/>
      <c r="J222" s="11"/>
      <c r="K222" s="21"/>
      <c r="M222" s="10"/>
      <c r="S222" s="2"/>
      <c r="T222" s="2"/>
      <c r="U222" s="2"/>
      <c r="V222" s="2"/>
    </row>
    <row r="223">
      <c r="A223" s="13"/>
      <c r="B223" s="11"/>
      <c r="C223" s="12"/>
      <c r="D223" s="11"/>
      <c r="E223" s="11"/>
      <c r="F223" s="12"/>
      <c r="G223" s="12"/>
      <c r="H223" s="12"/>
      <c r="I223" s="11"/>
      <c r="J223" s="11"/>
      <c r="K223" s="21"/>
      <c r="M223" s="10"/>
      <c r="S223" s="2"/>
      <c r="T223" s="2"/>
      <c r="U223" s="2"/>
      <c r="V223" s="2"/>
    </row>
    <row r="224">
      <c r="A224" s="13"/>
      <c r="B224" s="11"/>
      <c r="C224" s="11"/>
      <c r="D224" s="11"/>
      <c r="E224" s="11"/>
      <c r="F224" s="11"/>
      <c r="G224" s="11"/>
      <c r="H224" s="11"/>
      <c r="I224" s="11"/>
      <c r="J224" s="11"/>
      <c r="K224" s="21"/>
      <c r="M224" s="10"/>
      <c r="S224" s="2"/>
      <c r="T224" s="2"/>
      <c r="U224" s="2"/>
      <c r="V224" s="2"/>
    </row>
    <row r="225">
      <c r="A225" s="13"/>
      <c r="B225" s="11"/>
      <c r="C225" s="11"/>
      <c r="D225" s="11"/>
      <c r="E225" s="11"/>
      <c r="F225" s="11"/>
      <c r="G225" s="11"/>
      <c r="H225" s="11"/>
      <c r="I225" s="11"/>
      <c r="J225" s="11"/>
      <c r="K225" s="21"/>
      <c r="M225" s="10"/>
      <c r="S225" s="2"/>
      <c r="T225" s="2"/>
      <c r="U225" s="2"/>
      <c r="V225" s="2"/>
    </row>
    <row r="226">
      <c r="A226" s="13"/>
      <c r="B226" s="11"/>
      <c r="C226" s="11"/>
      <c r="D226" s="11"/>
      <c r="E226" s="11"/>
      <c r="F226" s="11"/>
      <c r="G226" s="11"/>
      <c r="H226" s="11"/>
      <c r="I226" s="11"/>
      <c r="J226" s="11"/>
      <c r="K226" s="22"/>
      <c r="M226" s="10"/>
      <c r="S226" s="2"/>
      <c r="T226" s="2"/>
      <c r="U226" s="2"/>
      <c r="V226" s="2"/>
    </row>
    <row r="227">
      <c r="A227" s="13"/>
      <c r="B227" s="11"/>
      <c r="C227" s="11"/>
      <c r="D227" s="11"/>
      <c r="E227" s="11"/>
      <c r="F227" s="11"/>
      <c r="G227" s="11"/>
      <c r="H227" s="11"/>
      <c r="I227" s="11"/>
      <c r="J227" s="11"/>
      <c r="K227" s="11"/>
      <c r="M227" s="10"/>
      <c r="S227" s="2"/>
      <c r="T227" s="2"/>
      <c r="U227" s="2"/>
      <c r="V227" s="2"/>
    </row>
    <row r="228">
      <c r="A228" s="13"/>
      <c r="B228" s="11"/>
      <c r="C228" s="11"/>
      <c r="D228" s="11"/>
      <c r="E228" s="11"/>
      <c r="F228" s="11"/>
      <c r="G228" s="11"/>
      <c r="H228" s="11"/>
      <c r="I228" s="11"/>
      <c r="J228" s="11"/>
      <c r="K228" s="22"/>
      <c r="M228" s="10"/>
      <c r="S228" s="2"/>
      <c r="T228" s="2"/>
      <c r="U228" s="2"/>
      <c r="V228" s="2"/>
    </row>
    <row r="229">
      <c r="A229" s="13"/>
      <c r="B229" s="11"/>
      <c r="C229" s="11"/>
      <c r="D229" s="11"/>
      <c r="E229" s="11"/>
      <c r="F229" s="11"/>
      <c r="G229" s="11"/>
      <c r="H229" s="11"/>
      <c r="I229" s="11"/>
      <c r="J229" s="11"/>
      <c r="K229" s="11"/>
      <c r="M229" s="10"/>
      <c r="S229" s="2"/>
      <c r="T229" s="2"/>
      <c r="U229" s="2"/>
      <c r="V229" s="2"/>
    </row>
    <row r="230">
      <c r="A230" s="13"/>
      <c r="B230" s="11"/>
      <c r="C230" s="11"/>
      <c r="D230" s="11"/>
      <c r="E230" s="11"/>
      <c r="F230" s="11"/>
      <c r="G230" s="11"/>
      <c r="H230" s="11"/>
      <c r="I230" s="11"/>
      <c r="J230" s="11"/>
      <c r="K230" s="11"/>
      <c r="M230" s="10"/>
      <c r="S230" s="2"/>
      <c r="T230" s="2"/>
      <c r="U230" s="2"/>
      <c r="V230" s="2"/>
    </row>
    <row r="231">
      <c r="A231" s="13"/>
      <c r="B231" s="11"/>
      <c r="C231" s="12"/>
      <c r="D231" s="11"/>
      <c r="E231" s="11"/>
      <c r="F231" s="12"/>
      <c r="G231" s="12"/>
      <c r="H231" s="12"/>
      <c r="I231" s="11"/>
      <c r="J231" s="11"/>
      <c r="K231" s="22"/>
      <c r="M231" s="10"/>
      <c r="S231" s="2"/>
      <c r="T231" s="2"/>
      <c r="U231" s="2"/>
      <c r="V231" s="2"/>
    </row>
    <row r="232">
      <c r="A232" s="13"/>
      <c r="B232" s="11"/>
      <c r="C232" s="12"/>
      <c r="D232" s="11"/>
      <c r="E232" s="11"/>
      <c r="F232" s="12"/>
      <c r="G232" s="12"/>
      <c r="H232" s="12"/>
      <c r="I232" s="11"/>
      <c r="J232" s="11"/>
      <c r="K232" s="12"/>
      <c r="M232" s="10"/>
      <c r="S232" s="2"/>
      <c r="T232" s="2"/>
      <c r="U232" s="2"/>
      <c r="V232" s="2"/>
    </row>
    <row r="233">
      <c r="A233" s="13"/>
      <c r="B233" s="11"/>
      <c r="C233" s="11"/>
      <c r="D233" s="11"/>
      <c r="E233" s="11"/>
      <c r="F233" s="11"/>
      <c r="G233" s="11"/>
      <c r="H233" s="11"/>
      <c r="I233" s="11"/>
      <c r="J233" s="11"/>
      <c r="K233" s="21"/>
      <c r="M233" s="10"/>
      <c r="S233" s="2"/>
      <c r="T233" s="2"/>
      <c r="U233" s="2"/>
      <c r="V233" s="2"/>
    </row>
    <row r="234">
      <c r="A234" s="13"/>
      <c r="B234" s="11"/>
      <c r="C234" s="11"/>
      <c r="D234" s="11"/>
      <c r="E234" s="11"/>
      <c r="F234" s="11"/>
      <c r="G234" s="11"/>
      <c r="H234" s="11"/>
      <c r="I234" s="11"/>
      <c r="J234" s="11"/>
      <c r="K234" s="21"/>
      <c r="M234" s="10"/>
      <c r="S234" s="2"/>
      <c r="T234" s="2"/>
      <c r="U234" s="2"/>
      <c r="V234" s="2"/>
    </row>
    <row r="235">
      <c r="A235" s="13"/>
      <c r="B235" s="11"/>
      <c r="C235" s="11"/>
      <c r="D235" s="11"/>
      <c r="E235" s="11"/>
      <c r="F235" s="11"/>
      <c r="G235" s="11"/>
      <c r="H235" s="11"/>
      <c r="I235" s="11"/>
      <c r="J235" s="11"/>
      <c r="K235" s="11"/>
      <c r="M235" s="10"/>
      <c r="S235" s="2"/>
      <c r="T235" s="2"/>
      <c r="U235" s="2"/>
      <c r="V235" s="2"/>
    </row>
    <row r="236">
      <c r="A236" s="13"/>
      <c r="B236" s="11"/>
      <c r="C236" s="11"/>
      <c r="D236" s="11"/>
      <c r="E236" s="11"/>
      <c r="F236" s="12"/>
      <c r="G236" s="12"/>
      <c r="H236" s="12"/>
      <c r="I236" s="11"/>
      <c r="J236" s="11"/>
      <c r="K236" s="12"/>
      <c r="M236" s="10"/>
      <c r="S236" s="2"/>
      <c r="T236" s="2"/>
      <c r="U236" s="2"/>
      <c r="V236" s="2"/>
    </row>
    <row r="237">
      <c r="A237" s="13"/>
      <c r="B237" s="11"/>
      <c r="C237" s="11"/>
      <c r="D237" s="11"/>
      <c r="E237" s="11"/>
      <c r="F237" s="11"/>
      <c r="G237" s="11"/>
      <c r="H237" s="11"/>
      <c r="I237" s="11"/>
      <c r="J237" s="11"/>
      <c r="K237" s="21"/>
      <c r="M237" s="10"/>
      <c r="S237" s="2"/>
      <c r="T237" s="2"/>
      <c r="U237" s="2"/>
      <c r="V237" s="2"/>
    </row>
    <row r="238">
      <c r="A238" s="13"/>
      <c r="B238" s="11"/>
      <c r="C238" s="11"/>
      <c r="D238" s="11"/>
      <c r="E238" s="11"/>
      <c r="F238" s="11"/>
      <c r="G238" s="11"/>
      <c r="H238" s="11"/>
      <c r="I238" s="11"/>
      <c r="J238" s="11"/>
      <c r="K238" s="12"/>
      <c r="M238" s="10"/>
      <c r="S238" s="2"/>
      <c r="T238" s="2"/>
      <c r="U238" s="2"/>
      <c r="V238" s="2"/>
    </row>
    <row r="239">
      <c r="A239" s="13"/>
      <c r="B239" s="11"/>
      <c r="C239" s="11"/>
      <c r="D239" s="11"/>
      <c r="E239" s="11"/>
      <c r="F239" s="11"/>
      <c r="G239" s="11"/>
      <c r="H239" s="11"/>
      <c r="I239" s="11"/>
      <c r="J239" s="11"/>
      <c r="K239" s="12"/>
      <c r="M239" s="10"/>
      <c r="S239" s="2"/>
      <c r="T239" s="2"/>
      <c r="U239" s="2"/>
      <c r="V239" s="2"/>
    </row>
    <row r="240">
      <c r="A240" s="13"/>
      <c r="B240" s="11"/>
      <c r="C240" s="11"/>
      <c r="D240" s="11"/>
      <c r="E240" s="11"/>
      <c r="F240" s="11"/>
      <c r="G240" s="12"/>
      <c r="H240" s="12"/>
      <c r="I240" s="11"/>
      <c r="J240" s="11"/>
      <c r="K240" s="21"/>
      <c r="M240" s="10"/>
      <c r="S240" s="2"/>
      <c r="T240" s="2"/>
      <c r="U240" s="2"/>
      <c r="V240" s="2"/>
    </row>
    <row r="241">
      <c r="A241" s="13"/>
      <c r="B241" s="11"/>
      <c r="C241" s="11"/>
      <c r="D241" s="11"/>
      <c r="E241" s="11"/>
      <c r="F241" s="11"/>
      <c r="G241" s="11"/>
      <c r="H241" s="11"/>
      <c r="I241" s="11"/>
      <c r="J241" s="11"/>
      <c r="K241" s="21"/>
      <c r="M241" s="10"/>
      <c r="S241" s="2"/>
      <c r="T241" s="2"/>
      <c r="U241" s="2"/>
      <c r="V241" s="2"/>
    </row>
    <row r="242">
      <c r="A242" s="13"/>
      <c r="B242" s="11"/>
      <c r="C242" s="11"/>
      <c r="D242" s="11"/>
      <c r="E242" s="11"/>
      <c r="F242" s="12"/>
      <c r="G242" s="12"/>
      <c r="H242" s="12"/>
      <c r="I242" s="11"/>
      <c r="J242" s="11"/>
      <c r="K242" s="12"/>
      <c r="M242" s="10"/>
      <c r="S242" s="2"/>
      <c r="T242" s="2"/>
      <c r="U242" s="2"/>
      <c r="V242" s="2"/>
    </row>
    <row r="243">
      <c r="A243" s="13"/>
      <c r="B243" s="11"/>
      <c r="C243" s="11"/>
      <c r="D243" s="11"/>
      <c r="E243" s="11"/>
      <c r="F243" s="12"/>
      <c r="G243" s="12"/>
      <c r="H243" s="12"/>
      <c r="I243" s="11"/>
      <c r="J243" s="11"/>
      <c r="K243" s="21"/>
      <c r="M243" s="10"/>
      <c r="S243" s="2"/>
      <c r="T243" s="2"/>
      <c r="U243" s="2"/>
      <c r="V243" s="2"/>
    </row>
    <row r="244">
      <c r="A244" s="13"/>
      <c r="B244" s="11"/>
      <c r="C244" s="11"/>
      <c r="D244" s="11"/>
      <c r="E244" s="11"/>
      <c r="F244" s="11"/>
      <c r="G244" s="11"/>
      <c r="H244" s="11"/>
      <c r="I244" s="11"/>
      <c r="J244" s="11"/>
      <c r="K244" s="21"/>
      <c r="M244" s="10"/>
      <c r="S244" s="2"/>
      <c r="T244" s="2"/>
      <c r="U244" s="2"/>
      <c r="V244" s="2"/>
    </row>
    <row r="245">
      <c r="A245" s="13"/>
      <c r="B245" s="11"/>
      <c r="C245" s="11"/>
      <c r="D245" s="11"/>
      <c r="E245" s="11"/>
      <c r="F245" s="11"/>
      <c r="G245" s="11"/>
      <c r="H245" s="11"/>
      <c r="I245" s="11"/>
      <c r="J245" s="11"/>
      <c r="K245" s="21"/>
      <c r="M245" s="10"/>
      <c r="S245" s="2"/>
      <c r="T245" s="2"/>
      <c r="U245" s="2"/>
      <c r="V245" s="2"/>
    </row>
    <row r="246">
      <c r="A246" s="13"/>
      <c r="B246" s="11"/>
      <c r="C246" s="11"/>
      <c r="D246" s="11"/>
      <c r="E246" s="11"/>
      <c r="F246" s="12"/>
      <c r="G246" s="12"/>
      <c r="H246" s="12"/>
      <c r="I246" s="11"/>
      <c r="J246" s="11"/>
      <c r="K246" s="12"/>
      <c r="M246" s="10"/>
      <c r="S246" s="2"/>
      <c r="T246" s="2"/>
      <c r="U246" s="2"/>
      <c r="V246" s="2"/>
    </row>
    <row r="247">
      <c r="A247" s="13"/>
      <c r="B247" s="11"/>
      <c r="C247" s="12"/>
      <c r="D247" s="11"/>
      <c r="E247" s="11"/>
      <c r="F247" s="12"/>
      <c r="G247" s="12"/>
      <c r="H247" s="12"/>
      <c r="I247" s="11"/>
      <c r="J247" s="11"/>
      <c r="K247" s="12"/>
      <c r="M247" s="10"/>
      <c r="S247" s="2"/>
      <c r="T247" s="2"/>
      <c r="U247" s="2"/>
      <c r="V247" s="2"/>
    </row>
    <row r="248">
      <c r="A248" s="13"/>
      <c r="B248" s="11"/>
      <c r="C248" s="11"/>
      <c r="D248" s="11"/>
      <c r="E248" s="11"/>
      <c r="F248" s="11"/>
      <c r="G248" s="11"/>
      <c r="H248" s="11"/>
      <c r="I248" s="11"/>
      <c r="J248" s="11"/>
      <c r="K248" s="11"/>
      <c r="M248" s="10"/>
      <c r="S248" s="2"/>
      <c r="T248" s="2"/>
      <c r="U248" s="2"/>
      <c r="V248" s="2"/>
    </row>
    <row r="249">
      <c r="A249" s="13"/>
      <c r="B249" s="11"/>
      <c r="C249" s="12"/>
      <c r="D249" s="11"/>
      <c r="E249" s="11"/>
      <c r="F249" s="12"/>
      <c r="G249" s="12"/>
      <c r="H249" s="12"/>
      <c r="I249" s="11"/>
      <c r="J249" s="11"/>
      <c r="K249" s="21"/>
      <c r="M249" s="10"/>
      <c r="S249" s="2"/>
      <c r="T249" s="2"/>
      <c r="U249" s="2"/>
      <c r="V249" s="2"/>
    </row>
    <row r="250">
      <c r="A250" s="13"/>
      <c r="B250" s="11"/>
      <c r="C250" s="11"/>
      <c r="D250" s="11"/>
      <c r="E250" s="11"/>
      <c r="F250" s="11"/>
      <c r="G250" s="11"/>
      <c r="H250" s="12"/>
      <c r="I250" s="11"/>
      <c r="J250" s="11"/>
      <c r="K250" s="11"/>
      <c r="M250" s="10"/>
      <c r="S250" s="2"/>
      <c r="T250" s="2"/>
      <c r="U250" s="2"/>
      <c r="V250" s="2"/>
    </row>
    <row r="251">
      <c r="A251" s="13"/>
      <c r="B251" s="11"/>
      <c r="C251" s="11"/>
      <c r="D251" s="11"/>
      <c r="E251" s="11"/>
      <c r="F251" s="11"/>
      <c r="G251" s="11"/>
      <c r="H251" s="12"/>
      <c r="I251" s="11"/>
      <c r="J251" s="11"/>
      <c r="K251" s="21"/>
      <c r="M251" s="10"/>
      <c r="S251" s="2"/>
      <c r="T251" s="2"/>
      <c r="U251" s="2"/>
      <c r="V251" s="2"/>
    </row>
    <row r="252">
      <c r="A252" s="13"/>
      <c r="B252" s="11"/>
      <c r="C252" s="11"/>
      <c r="D252" s="11"/>
      <c r="E252" s="11"/>
      <c r="F252" s="12"/>
      <c r="G252" s="12"/>
      <c r="H252" s="12"/>
      <c r="I252" s="11"/>
      <c r="J252" s="11"/>
      <c r="K252" s="21"/>
      <c r="M252" s="10"/>
      <c r="S252" s="2"/>
      <c r="T252" s="2"/>
      <c r="U252" s="2"/>
      <c r="V252" s="2"/>
    </row>
    <row r="253">
      <c r="A253" s="13"/>
      <c r="B253" s="11"/>
      <c r="C253" s="11"/>
      <c r="D253" s="11"/>
      <c r="E253" s="11"/>
      <c r="F253" s="11"/>
      <c r="G253" s="11"/>
      <c r="H253" s="11"/>
      <c r="I253" s="11"/>
      <c r="J253" s="11"/>
      <c r="K253" s="21"/>
      <c r="M253" s="10"/>
      <c r="S253" s="2"/>
      <c r="T253" s="2"/>
      <c r="U253" s="2"/>
      <c r="V253" s="2"/>
    </row>
    <row r="254">
      <c r="A254" s="13"/>
      <c r="B254" s="11"/>
      <c r="C254" s="11"/>
      <c r="D254" s="11"/>
      <c r="E254" s="11"/>
      <c r="F254" s="12"/>
      <c r="G254" s="12"/>
      <c r="H254" s="12"/>
      <c r="I254" s="11"/>
      <c r="J254" s="11"/>
      <c r="K254" s="21"/>
      <c r="M254" s="10"/>
      <c r="S254" s="2"/>
      <c r="T254" s="2"/>
      <c r="U254" s="2"/>
      <c r="V254" s="2"/>
    </row>
    <row r="255">
      <c r="A255" s="13"/>
      <c r="B255" s="11"/>
      <c r="C255" s="11"/>
      <c r="D255" s="11"/>
      <c r="E255" s="11"/>
      <c r="F255" s="11"/>
      <c r="G255" s="11"/>
      <c r="H255" s="11"/>
      <c r="I255" s="11"/>
      <c r="J255" s="11"/>
      <c r="K255" s="21"/>
      <c r="M255" s="10"/>
      <c r="S255" s="2"/>
      <c r="T255" s="2"/>
      <c r="U255" s="2"/>
      <c r="V255" s="2"/>
    </row>
    <row r="256">
      <c r="A256" s="13"/>
      <c r="B256" s="11"/>
      <c r="C256" s="11"/>
      <c r="D256" s="11"/>
      <c r="E256" s="11"/>
      <c r="F256" s="12"/>
      <c r="G256" s="12"/>
      <c r="H256" s="12"/>
      <c r="I256" s="11"/>
      <c r="J256" s="11"/>
      <c r="K256" s="22"/>
      <c r="M256" s="10"/>
      <c r="S256" s="2"/>
      <c r="T256" s="2"/>
      <c r="U256" s="2"/>
      <c r="V256" s="2"/>
    </row>
    <row r="257">
      <c r="A257" s="13"/>
      <c r="B257" s="11"/>
      <c r="C257" s="11"/>
      <c r="D257" s="11"/>
      <c r="E257" s="11"/>
      <c r="F257" s="11"/>
      <c r="G257" s="11"/>
      <c r="H257" s="11"/>
      <c r="I257" s="11"/>
      <c r="J257" s="11"/>
      <c r="K257" s="11"/>
      <c r="M257" s="10"/>
      <c r="S257" s="2"/>
      <c r="T257" s="2"/>
      <c r="U257" s="2"/>
      <c r="V257" s="2"/>
    </row>
    <row r="258">
      <c r="A258" s="13"/>
      <c r="B258" s="11"/>
      <c r="C258" s="11"/>
      <c r="D258" s="11"/>
      <c r="E258" s="11"/>
      <c r="F258" s="12"/>
      <c r="G258" s="12"/>
      <c r="H258" s="12"/>
      <c r="I258" s="11"/>
      <c r="J258" s="11"/>
      <c r="K258" s="21"/>
      <c r="M258" s="10"/>
      <c r="S258" s="2"/>
      <c r="T258" s="2"/>
      <c r="U258" s="2"/>
      <c r="V258" s="2"/>
    </row>
    <row r="259">
      <c r="A259" s="13"/>
      <c r="B259" s="11"/>
      <c r="C259" s="11"/>
      <c r="D259" s="11"/>
      <c r="E259" s="11"/>
      <c r="F259" s="11"/>
      <c r="G259" s="11"/>
      <c r="H259" s="11"/>
      <c r="I259" s="11"/>
      <c r="J259" s="11"/>
      <c r="K259" s="22"/>
      <c r="M259" s="10"/>
      <c r="S259" s="2"/>
      <c r="T259" s="2"/>
      <c r="U259" s="2"/>
      <c r="V259" s="2"/>
    </row>
    <row r="260">
      <c r="A260" s="13"/>
      <c r="B260" s="11"/>
      <c r="C260" s="11"/>
      <c r="D260" s="11"/>
      <c r="E260" s="11"/>
      <c r="F260" s="11"/>
      <c r="G260" s="11"/>
      <c r="H260" s="11"/>
      <c r="I260" s="11"/>
      <c r="J260" s="11"/>
      <c r="K260" s="21"/>
      <c r="M260" s="10"/>
      <c r="S260" s="2"/>
      <c r="T260" s="2"/>
      <c r="U260" s="2"/>
      <c r="V260" s="2"/>
    </row>
    <row r="261">
      <c r="A261" s="13"/>
      <c r="B261" s="11"/>
      <c r="C261" s="11"/>
      <c r="D261" s="11"/>
      <c r="E261" s="11"/>
      <c r="F261" s="11"/>
      <c r="G261" s="11"/>
      <c r="H261" s="11"/>
      <c r="I261" s="11"/>
      <c r="J261" s="11"/>
      <c r="K261" s="21"/>
      <c r="M261" s="10"/>
      <c r="S261" s="2"/>
      <c r="T261" s="2"/>
      <c r="U261" s="2"/>
      <c r="V261" s="2"/>
    </row>
    <row r="262">
      <c r="A262" s="13"/>
      <c r="B262" s="11"/>
      <c r="C262" s="11"/>
      <c r="D262" s="11"/>
      <c r="E262" s="11"/>
      <c r="F262" s="11"/>
      <c r="G262" s="11"/>
      <c r="H262" s="11"/>
      <c r="I262" s="11"/>
      <c r="J262" s="11"/>
      <c r="K262" s="21"/>
      <c r="M262" s="10"/>
      <c r="S262" s="2"/>
      <c r="T262" s="2"/>
      <c r="U262" s="2"/>
      <c r="V262" s="2"/>
    </row>
    <row r="263">
      <c r="A263" s="13"/>
      <c r="B263" s="11"/>
      <c r="C263" s="11"/>
      <c r="D263" s="11"/>
      <c r="E263" s="11"/>
      <c r="F263" s="11"/>
      <c r="G263" s="11"/>
      <c r="H263" s="11"/>
      <c r="I263" s="11"/>
      <c r="J263" s="11"/>
      <c r="K263" s="21"/>
      <c r="M263" s="10"/>
      <c r="S263" s="2"/>
      <c r="T263" s="2"/>
      <c r="U263" s="2"/>
      <c r="V263" s="2"/>
    </row>
    <row r="264">
      <c r="A264" s="13"/>
      <c r="B264" s="11"/>
      <c r="C264" s="11"/>
      <c r="D264" s="11"/>
      <c r="E264" s="11"/>
      <c r="F264" s="12"/>
      <c r="G264" s="12"/>
      <c r="H264" s="12"/>
      <c r="I264" s="11"/>
      <c r="J264" s="11"/>
      <c r="K264" s="22"/>
      <c r="M264" s="10"/>
      <c r="S264" s="2"/>
      <c r="T264" s="2"/>
      <c r="U264" s="2"/>
      <c r="V264" s="2"/>
    </row>
    <row r="265">
      <c r="A265" s="13"/>
      <c r="B265" s="11"/>
      <c r="C265" s="11"/>
      <c r="D265" s="11"/>
      <c r="E265" s="11"/>
      <c r="F265" s="11"/>
      <c r="G265" s="11"/>
      <c r="H265" s="11"/>
      <c r="I265" s="11"/>
      <c r="J265" s="11"/>
      <c r="K265" s="21"/>
      <c r="M265" s="10"/>
      <c r="S265" s="2"/>
      <c r="T265" s="2"/>
      <c r="U265" s="2"/>
      <c r="V265" s="2"/>
    </row>
    <row r="266">
      <c r="A266" s="13"/>
      <c r="B266" s="11"/>
      <c r="C266" s="11"/>
      <c r="D266" s="11"/>
      <c r="E266" s="11"/>
      <c r="F266" s="12"/>
      <c r="G266" s="12"/>
      <c r="H266" s="12"/>
      <c r="I266" s="11"/>
      <c r="J266" s="11"/>
      <c r="K266" s="12"/>
      <c r="M266" s="10"/>
      <c r="S266" s="2"/>
      <c r="T266" s="2"/>
      <c r="U266" s="2"/>
      <c r="V266" s="2"/>
    </row>
    <row r="267">
      <c r="A267" s="13"/>
      <c r="B267" s="11"/>
      <c r="C267" s="11"/>
      <c r="D267" s="11"/>
      <c r="E267" s="11"/>
      <c r="F267" s="11"/>
      <c r="G267" s="11"/>
      <c r="H267" s="11"/>
      <c r="I267" s="11"/>
      <c r="J267" s="11"/>
      <c r="K267" s="21"/>
      <c r="M267" s="10"/>
      <c r="S267" s="2"/>
      <c r="T267" s="2"/>
      <c r="U267" s="2"/>
      <c r="V267" s="2"/>
    </row>
    <row r="268">
      <c r="A268" s="13"/>
      <c r="B268" s="11"/>
      <c r="C268" s="11"/>
      <c r="D268" s="11"/>
      <c r="E268" s="11"/>
      <c r="F268" s="11"/>
      <c r="G268" s="11"/>
      <c r="H268" s="11"/>
      <c r="I268" s="11"/>
      <c r="J268" s="11"/>
      <c r="K268" s="21"/>
      <c r="M268" s="10"/>
      <c r="S268" s="2"/>
      <c r="T268" s="2"/>
      <c r="U268" s="2"/>
      <c r="V268" s="2"/>
    </row>
    <row r="269">
      <c r="A269" s="13"/>
      <c r="B269" s="11"/>
      <c r="C269" s="11"/>
      <c r="D269" s="11"/>
      <c r="E269" s="11"/>
      <c r="F269" s="11"/>
      <c r="G269" s="11"/>
      <c r="H269" s="11"/>
      <c r="I269" s="11"/>
      <c r="J269" s="11"/>
      <c r="K269" s="12"/>
      <c r="M269" s="10"/>
      <c r="S269" s="2"/>
      <c r="T269" s="2"/>
      <c r="U269" s="2"/>
      <c r="V269" s="2"/>
    </row>
    <row r="270">
      <c r="A270" s="13"/>
      <c r="B270" s="11"/>
      <c r="C270" s="11"/>
      <c r="D270" s="11"/>
      <c r="E270" s="11"/>
      <c r="F270" s="11"/>
      <c r="G270" s="11"/>
      <c r="H270" s="11"/>
      <c r="I270" s="11"/>
      <c r="J270" s="11"/>
      <c r="K270" s="21"/>
      <c r="M270" s="10"/>
      <c r="S270" s="2"/>
      <c r="T270" s="2"/>
      <c r="U270" s="2"/>
      <c r="V270" s="2"/>
    </row>
    <row r="271">
      <c r="A271" s="13"/>
      <c r="B271" s="11"/>
      <c r="C271" s="11"/>
      <c r="D271" s="11"/>
      <c r="E271" s="11"/>
      <c r="F271" s="11"/>
      <c r="G271" s="11"/>
      <c r="H271" s="11"/>
      <c r="I271" s="11"/>
      <c r="J271" s="11"/>
      <c r="K271" s="11"/>
      <c r="M271" s="10"/>
      <c r="S271" s="2"/>
      <c r="T271" s="2"/>
      <c r="U271" s="2"/>
      <c r="V271" s="2"/>
    </row>
    <row r="272">
      <c r="A272" s="13"/>
      <c r="B272" s="11"/>
      <c r="C272" s="11"/>
      <c r="D272" s="11"/>
      <c r="E272" s="11"/>
      <c r="F272" s="11"/>
      <c r="G272" s="11"/>
      <c r="H272" s="11"/>
      <c r="I272" s="11"/>
      <c r="J272" s="11"/>
      <c r="K272" s="22"/>
      <c r="M272" s="10"/>
      <c r="S272" s="2"/>
      <c r="T272" s="2"/>
      <c r="U272" s="2"/>
      <c r="V272" s="2"/>
    </row>
    <row r="273">
      <c r="A273" s="13"/>
      <c r="B273" s="11"/>
      <c r="C273" s="11"/>
      <c r="D273" s="11"/>
      <c r="E273" s="11"/>
      <c r="F273" s="12"/>
      <c r="G273" s="12"/>
      <c r="H273" s="12"/>
      <c r="I273" s="11"/>
      <c r="J273" s="11"/>
      <c r="K273" s="21"/>
      <c r="M273" s="10"/>
      <c r="S273" s="2"/>
      <c r="T273" s="2"/>
      <c r="U273" s="2"/>
      <c r="V273" s="2"/>
    </row>
    <row r="274">
      <c r="A274" s="13"/>
      <c r="B274" s="11"/>
      <c r="C274" s="12"/>
      <c r="D274" s="11"/>
      <c r="E274" s="11"/>
      <c r="F274" s="12"/>
      <c r="G274" s="12"/>
      <c r="H274" s="12"/>
      <c r="I274" s="11"/>
      <c r="J274" s="11"/>
      <c r="K274" s="12"/>
      <c r="M274" s="10"/>
      <c r="S274" s="2"/>
      <c r="T274" s="2"/>
      <c r="U274" s="2"/>
      <c r="V274" s="2"/>
    </row>
    <row r="275">
      <c r="A275" s="13"/>
      <c r="B275" s="11"/>
      <c r="C275" s="11"/>
      <c r="D275" s="11"/>
      <c r="E275" s="11"/>
      <c r="F275" s="11"/>
      <c r="G275" s="11"/>
      <c r="H275" s="11"/>
      <c r="I275" s="11"/>
      <c r="J275" s="11"/>
      <c r="K275" s="22"/>
      <c r="M275" s="10"/>
      <c r="S275" s="2"/>
      <c r="T275" s="2"/>
      <c r="U275" s="2"/>
      <c r="V275" s="2"/>
    </row>
    <row r="276">
      <c r="A276" s="13"/>
      <c r="B276" s="11"/>
      <c r="C276" s="11"/>
      <c r="D276" s="11"/>
      <c r="E276" s="11"/>
      <c r="F276" s="11"/>
      <c r="G276" s="11"/>
      <c r="H276" s="11"/>
      <c r="I276" s="11"/>
      <c r="J276" s="11"/>
      <c r="K276" s="22"/>
      <c r="M276" s="10"/>
      <c r="S276" s="2"/>
      <c r="T276" s="2"/>
      <c r="U276" s="2"/>
      <c r="V276" s="2"/>
    </row>
    <row r="277">
      <c r="A277" s="13"/>
      <c r="B277" s="11"/>
      <c r="C277" s="11"/>
      <c r="D277" s="11"/>
      <c r="E277" s="11"/>
      <c r="F277" s="11"/>
      <c r="G277" s="11"/>
      <c r="H277" s="11"/>
      <c r="I277" s="11"/>
      <c r="J277" s="11"/>
      <c r="K277" s="11"/>
      <c r="M277" s="10"/>
      <c r="S277" s="2"/>
      <c r="T277" s="2"/>
      <c r="U277" s="2"/>
      <c r="V277" s="2"/>
    </row>
    <row r="278">
      <c r="A278" s="13"/>
      <c r="B278" s="11"/>
      <c r="C278" s="11"/>
      <c r="D278" s="11"/>
      <c r="E278" s="11"/>
      <c r="F278" s="11"/>
      <c r="G278" s="11"/>
      <c r="H278" s="11"/>
      <c r="I278" s="11"/>
      <c r="J278" s="11"/>
      <c r="K278" s="21"/>
      <c r="M278" s="10"/>
      <c r="S278" s="2"/>
      <c r="T278" s="2"/>
      <c r="U278" s="2"/>
      <c r="V278" s="2"/>
    </row>
    <row r="279">
      <c r="A279" s="13"/>
      <c r="B279" s="11"/>
      <c r="C279" s="11"/>
      <c r="D279" s="11"/>
      <c r="E279" s="11"/>
      <c r="F279" s="11"/>
      <c r="G279" s="11"/>
      <c r="H279" s="11"/>
      <c r="I279" s="11"/>
      <c r="J279" s="11"/>
      <c r="K279" s="21"/>
      <c r="M279" s="10"/>
      <c r="S279" s="2"/>
      <c r="T279" s="2"/>
      <c r="U279" s="2"/>
      <c r="V279" s="2"/>
    </row>
    <row r="280">
      <c r="A280" s="13"/>
      <c r="B280" s="11"/>
      <c r="C280" s="11"/>
      <c r="D280" s="11"/>
      <c r="E280" s="11"/>
      <c r="F280" s="11"/>
      <c r="G280" s="11"/>
      <c r="H280" s="11"/>
      <c r="I280" s="11"/>
      <c r="J280" s="11"/>
      <c r="K280" s="21"/>
      <c r="M280" s="10"/>
      <c r="S280" s="2"/>
      <c r="T280" s="2"/>
      <c r="U280" s="2"/>
      <c r="V280" s="2"/>
    </row>
    <row r="281">
      <c r="A281" s="13"/>
      <c r="B281" s="11"/>
      <c r="C281" s="11"/>
      <c r="D281" s="11"/>
      <c r="E281" s="11"/>
      <c r="F281" s="11"/>
      <c r="G281" s="11"/>
      <c r="H281" s="11"/>
      <c r="I281" s="11"/>
      <c r="J281" s="11"/>
      <c r="K281" s="11"/>
      <c r="M281" s="10"/>
      <c r="S281" s="2"/>
      <c r="T281" s="2"/>
      <c r="U281" s="2"/>
      <c r="V281" s="2"/>
    </row>
    <row r="282">
      <c r="A282" s="13"/>
      <c r="B282" s="11"/>
      <c r="C282" s="11"/>
      <c r="D282" s="11"/>
      <c r="E282" s="11"/>
      <c r="F282" s="11"/>
      <c r="G282" s="11"/>
      <c r="H282" s="11"/>
      <c r="I282" s="11"/>
      <c r="J282" s="11"/>
      <c r="K282" s="12"/>
      <c r="M282" s="10"/>
      <c r="S282" s="2"/>
      <c r="T282" s="2"/>
      <c r="U282" s="2"/>
      <c r="V282" s="2"/>
    </row>
    <row r="283">
      <c r="A283" s="13"/>
      <c r="B283" s="11"/>
      <c r="C283" s="11"/>
      <c r="D283" s="11"/>
      <c r="E283" s="11"/>
      <c r="F283" s="11"/>
      <c r="G283" s="11"/>
      <c r="H283" s="11"/>
      <c r="I283" s="11"/>
      <c r="J283" s="11"/>
      <c r="K283" s="11"/>
      <c r="M283" s="10"/>
      <c r="S283" s="2"/>
      <c r="T283" s="2"/>
      <c r="U283" s="2"/>
      <c r="V283" s="2"/>
    </row>
    <row r="284">
      <c r="A284" s="13"/>
      <c r="B284" s="11"/>
      <c r="C284" s="11"/>
      <c r="D284" s="11"/>
      <c r="E284" s="11"/>
      <c r="F284" s="12"/>
      <c r="G284" s="12"/>
      <c r="H284" s="12"/>
      <c r="I284" s="11"/>
      <c r="J284" s="11"/>
      <c r="K284" s="21"/>
      <c r="M284" s="10"/>
      <c r="S284" s="2"/>
      <c r="T284" s="2"/>
      <c r="U284" s="2"/>
      <c r="V284" s="2"/>
    </row>
    <row r="285">
      <c r="A285" s="13"/>
      <c r="B285" s="11"/>
      <c r="C285" s="11"/>
      <c r="D285" s="11"/>
      <c r="E285" s="11"/>
      <c r="F285" s="11"/>
      <c r="G285" s="11"/>
      <c r="H285" s="11"/>
      <c r="I285" s="11"/>
      <c r="J285" s="11"/>
      <c r="K285" s="12"/>
      <c r="M285" s="10"/>
      <c r="S285" s="2"/>
      <c r="T285" s="2"/>
      <c r="U285" s="2"/>
      <c r="V285" s="2"/>
    </row>
    <row r="286">
      <c r="A286" s="13"/>
      <c r="B286" s="11"/>
      <c r="C286" s="12"/>
      <c r="D286" s="11"/>
      <c r="E286" s="11"/>
      <c r="F286" s="12"/>
      <c r="G286" s="12"/>
      <c r="H286" s="12"/>
      <c r="I286" s="11"/>
      <c r="J286" s="11"/>
      <c r="K286" s="12"/>
      <c r="M286" s="10"/>
      <c r="S286" s="2"/>
      <c r="T286" s="2"/>
      <c r="U286" s="2"/>
      <c r="V286" s="2"/>
    </row>
    <row r="287">
      <c r="A287" s="4"/>
      <c r="C287" s="23"/>
      <c r="I287" s="23"/>
      <c r="M287" s="5"/>
    </row>
    <row r="288">
      <c r="A288" s="4"/>
      <c r="C288" s="24"/>
      <c r="I288" s="24"/>
      <c r="M288" s="5"/>
      <c r="S288" s="2"/>
      <c r="T288" s="2"/>
      <c r="U288" s="2"/>
      <c r="V288" s="2"/>
    </row>
    <row r="289">
      <c r="A289" s="4"/>
      <c r="M289" s="5"/>
      <c r="S289" s="2"/>
      <c r="T289" s="2"/>
      <c r="U289" s="2"/>
      <c r="V289" s="2"/>
    </row>
    <row r="290">
      <c r="A290" s="4"/>
      <c r="B290" s="11"/>
      <c r="C290" s="23"/>
      <c r="I290" s="23"/>
      <c r="M290" s="10"/>
      <c r="S290" s="2"/>
      <c r="T290" s="2"/>
      <c r="U290" s="2"/>
      <c r="V290" s="2"/>
    </row>
    <row r="291">
      <c r="A291" s="4"/>
      <c r="B291" s="11"/>
      <c r="M291" s="10"/>
      <c r="S291" s="2"/>
      <c r="T291" s="2"/>
      <c r="U291" s="2"/>
      <c r="V291" s="2"/>
    </row>
    <row r="292">
      <c r="A292" s="13"/>
      <c r="B292" s="11"/>
      <c r="C292" s="11"/>
      <c r="D292" s="11"/>
      <c r="E292" s="11"/>
      <c r="F292" s="11"/>
      <c r="G292" s="11"/>
      <c r="H292" s="11"/>
      <c r="I292" s="11"/>
      <c r="J292" s="11"/>
      <c r="K292" s="12"/>
      <c r="M292" s="13"/>
      <c r="S292" s="2"/>
      <c r="T292" s="2"/>
      <c r="U292" s="2"/>
      <c r="V292" s="2"/>
    </row>
    <row r="293">
      <c r="A293" s="13"/>
      <c r="B293" s="11"/>
      <c r="C293" s="11"/>
      <c r="D293" s="11"/>
      <c r="E293" s="11"/>
      <c r="F293" s="11"/>
      <c r="G293" s="11"/>
      <c r="H293" s="11"/>
      <c r="I293" s="11"/>
      <c r="J293" s="11"/>
      <c r="K293" s="12"/>
      <c r="M293" s="13"/>
      <c r="S293" s="2"/>
      <c r="T293" s="2"/>
      <c r="U293" s="2"/>
      <c r="V293" s="2"/>
    </row>
    <row r="294">
      <c r="A294" s="13"/>
      <c r="B294" s="11"/>
      <c r="C294" s="11"/>
      <c r="D294" s="11"/>
      <c r="E294" s="11"/>
      <c r="F294" s="11"/>
      <c r="G294" s="11"/>
      <c r="H294" s="11"/>
      <c r="I294" s="11"/>
      <c r="J294" s="11"/>
      <c r="K294" s="12"/>
      <c r="M294" s="13"/>
      <c r="S294" s="2"/>
      <c r="T294" s="2"/>
      <c r="U294" s="2"/>
      <c r="V294" s="2"/>
    </row>
    <row r="295">
      <c r="A295" s="13"/>
      <c r="B295" s="11"/>
      <c r="C295" s="11"/>
      <c r="D295" s="11"/>
      <c r="E295" s="11"/>
      <c r="F295" s="11"/>
      <c r="G295" s="11"/>
      <c r="H295" s="11"/>
      <c r="I295" s="11"/>
      <c r="J295" s="11"/>
      <c r="M295" s="13"/>
      <c r="S295" s="2"/>
      <c r="T295" s="2"/>
      <c r="U295" s="2"/>
      <c r="V295" s="2"/>
    </row>
    <row r="296">
      <c r="A296" s="13"/>
      <c r="B296" s="11"/>
      <c r="C296" s="11"/>
      <c r="D296" s="11"/>
      <c r="E296" s="11"/>
      <c r="F296" s="11"/>
      <c r="G296" s="11"/>
      <c r="H296" s="11"/>
      <c r="I296" s="11"/>
      <c r="J296" s="11"/>
      <c r="M296" s="13"/>
      <c r="S296" s="2"/>
      <c r="T296" s="2"/>
      <c r="U296" s="2"/>
      <c r="V296" s="2"/>
    </row>
    <row r="297">
      <c r="A297" s="13"/>
      <c r="B297" s="11"/>
      <c r="C297" s="17"/>
      <c r="D297" s="18"/>
      <c r="E297" s="18"/>
      <c r="F297" s="18"/>
      <c r="G297" s="18"/>
      <c r="H297" s="18"/>
      <c r="I297" s="11"/>
      <c r="J297" s="11"/>
      <c r="K297" s="12"/>
      <c r="M297" s="13"/>
      <c r="S297" s="2"/>
      <c r="T297" s="2"/>
      <c r="U297" s="2"/>
      <c r="V297" s="2"/>
    </row>
    <row r="298">
      <c r="A298" s="13"/>
      <c r="B298" s="11"/>
      <c r="C298" s="11"/>
      <c r="D298" s="11"/>
      <c r="E298" s="11"/>
      <c r="F298" s="11"/>
      <c r="G298" s="11"/>
      <c r="H298" s="11"/>
      <c r="I298" s="11"/>
      <c r="J298" s="11"/>
      <c r="M298" s="13"/>
      <c r="S298" s="2"/>
      <c r="T298" s="2"/>
      <c r="U298" s="2"/>
      <c r="V298" s="2"/>
    </row>
    <row r="299">
      <c r="A299" s="13"/>
      <c r="B299" s="11"/>
      <c r="C299" s="11"/>
      <c r="D299" s="11"/>
      <c r="E299" s="11"/>
      <c r="F299" s="11"/>
      <c r="G299" s="11"/>
      <c r="H299" s="11"/>
      <c r="I299" s="11"/>
      <c r="J299" s="11"/>
      <c r="M299" s="13"/>
      <c r="S299" s="2"/>
      <c r="T299" s="2"/>
      <c r="U299" s="2"/>
      <c r="V299" s="2"/>
    </row>
    <row r="300">
      <c r="A300" s="13"/>
      <c r="B300" s="11"/>
      <c r="C300" s="11"/>
      <c r="D300" s="11"/>
      <c r="E300" s="11"/>
      <c r="F300" s="11"/>
      <c r="G300" s="11"/>
      <c r="H300" s="11"/>
      <c r="I300" s="11"/>
      <c r="J300" s="11"/>
      <c r="K300" s="8"/>
      <c r="M300" s="13"/>
      <c r="S300" s="2"/>
      <c r="T300" s="2"/>
      <c r="U300" s="2"/>
      <c r="V300" s="2"/>
    </row>
    <row r="301">
      <c r="A301" s="13"/>
      <c r="B301" s="11"/>
      <c r="C301" s="11"/>
      <c r="D301" s="11"/>
      <c r="E301" s="11"/>
      <c r="F301" s="11"/>
      <c r="G301" s="11"/>
      <c r="H301" s="11"/>
      <c r="I301" s="11"/>
      <c r="J301" s="11"/>
      <c r="M301" s="13"/>
      <c r="S301" s="2"/>
      <c r="T301" s="2"/>
      <c r="U301" s="2"/>
      <c r="V301" s="2"/>
    </row>
    <row r="302">
      <c r="A302" s="13"/>
      <c r="B302" s="11"/>
      <c r="C302" s="11"/>
      <c r="D302" s="11"/>
      <c r="E302" s="11"/>
      <c r="F302" s="11"/>
      <c r="G302" s="11"/>
      <c r="H302" s="11"/>
      <c r="I302" s="11"/>
      <c r="J302" s="11"/>
      <c r="M302" s="13"/>
      <c r="S302" s="2"/>
      <c r="T302" s="2"/>
      <c r="U302" s="2"/>
      <c r="V302" s="2"/>
    </row>
    <row r="303">
      <c r="A303" s="13"/>
      <c r="B303" s="11"/>
      <c r="C303" s="11"/>
      <c r="D303" s="11"/>
      <c r="E303" s="11"/>
      <c r="F303" s="11"/>
      <c r="G303" s="11"/>
      <c r="H303" s="11"/>
      <c r="I303" s="11"/>
      <c r="J303" s="11"/>
      <c r="M303" s="13"/>
      <c r="S303" s="2"/>
      <c r="T303" s="2"/>
      <c r="U303" s="2"/>
      <c r="V303" s="2"/>
    </row>
    <row r="304">
      <c r="A304" s="13"/>
      <c r="B304" s="11"/>
      <c r="C304" s="11"/>
      <c r="D304" s="11"/>
      <c r="E304" s="11"/>
      <c r="F304" s="11"/>
      <c r="G304" s="11"/>
      <c r="H304" s="11"/>
      <c r="I304" s="11"/>
      <c r="J304" s="11"/>
      <c r="M304" s="13"/>
      <c r="S304" s="2"/>
      <c r="T304" s="2"/>
      <c r="U304" s="2"/>
      <c r="V304" s="2"/>
    </row>
    <row r="305">
      <c r="A305" s="13"/>
      <c r="B305" s="11"/>
      <c r="C305" s="11"/>
      <c r="D305" s="11"/>
      <c r="E305" s="11"/>
      <c r="F305" s="11"/>
      <c r="G305" s="11"/>
      <c r="H305" s="11"/>
      <c r="I305" s="11"/>
      <c r="J305" s="11"/>
      <c r="M305" s="13"/>
      <c r="S305" s="2"/>
      <c r="T305" s="2"/>
      <c r="U305" s="2"/>
      <c r="V305" s="2"/>
    </row>
    <row r="306">
      <c r="A306" s="13"/>
      <c r="B306" s="11"/>
      <c r="C306" s="11"/>
      <c r="D306" s="11"/>
      <c r="E306" s="11"/>
      <c r="F306" s="11"/>
      <c r="G306" s="11"/>
      <c r="H306" s="11"/>
      <c r="I306" s="11"/>
      <c r="J306" s="11"/>
      <c r="M306" s="13"/>
      <c r="S306" s="2"/>
      <c r="T306" s="2"/>
      <c r="U306" s="2"/>
      <c r="V306" s="2"/>
    </row>
    <row r="307">
      <c r="A307" s="13"/>
      <c r="B307" s="11"/>
      <c r="C307" s="11"/>
      <c r="D307" s="11"/>
      <c r="E307" s="11"/>
      <c r="F307" s="11"/>
      <c r="G307" s="11"/>
      <c r="H307" s="11"/>
      <c r="I307" s="11"/>
      <c r="J307" s="11"/>
      <c r="M307" s="13"/>
      <c r="S307" s="2"/>
      <c r="T307" s="2"/>
      <c r="U307" s="2"/>
      <c r="V307" s="2"/>
    </row>
    <row r="308">
      <c r="A308" s="13"/>
      <c r="B308" s="11"/>
      <c r="C308" s="11"/>
      <c r="D308" s="11"/>
      <c r="E308" s="11"/>
      <c r="F308" s="11"/>
      <c r="G308" s="11"/>
      <c r="H308" s="11"/>
      <c r="I308" s="11"/>
      <c r="J308" s="11"/>
      <c r="M308" s="13"/>
      <c r="S308" s="2"/>
      <c r="T308" s="2"/>
      <c r="U308" s="2"/>
      <c r="V308" s="2"/>
    </row>
    <row r="309">
      <c r="A309" s="13"/>
      <c r="B309" s="11"/>
      <c r="C309" s="11"/>
      <c r="D309" s="11"/>
      <c r="E309" s="11"/>
      <c r="F309" s="11"/>
      <c r="G309" s="11"/>
      <c r="H309" s="11"/>
      <c r="I309" s="11"/>
      <c r="J309" s="11"/>
      <c r="K309" s="8"/>
      <c r="M309" s="13"/>
      <c r="S309" s="2"/>
      <c r="T309" s="2"/>
      <c r="U309" s="2"/>
      <c r="V309" s="2"/>
    </row>
    <row r="310">
      <c r="A310" s="13"/>
      <c r="B310" s="11"/>
      <c r="C310" s="11"/>
      <c r="D310" s="11"/>
      <c r="E310" s="11"/>
      <c r="F310" s="11"/>
      <c r="G310" s="11"/>
      <c r="H310" s="11"/>
      <c r="I310" s="11"/>
      <c r="J310" s="11"/>
      <c r="M310" s="13"/>
      <c r="S310" s="2"/>
      <c r="T310" s="2"/>
      <c r="U310" s="2"/>
      <c r="V310" s="2"/>
    </row>
    <row r="311">
      <c r="A311" s="13"/>
      <c r="B311" s="11"/>
      <c r="C311" s="11"/>
      <c r="D311" s="11"/>
      <c r="E311" s="11"/>
      <c r="F311" s="11"/>
      <c r="G311" s="11"/>
      <c r="H311" s="11"/>
      <c r="I311" s="11"/>
      <c r="J311" s="11"/>
      <c r="K311" s="8"/>
      <c r="M311" s="13"/>
      <c r="S311" s="2"/>
      <c r="T311" s="2"/>
      <c r="U311" s="2"/>
      <c r="V311" s="2"/>
    </row>
    <row r="312">
      <c r="A312" s="13"/>
      <c r="B312" s="11"/>
      <c r="C312" s="11"/>
      <c r="D312" s="11"/>
      <c r="E312" s="11"/>
      <c r="F312" s="11"/>
      <c r="G312" s="11"/>
      <c r="H312" s="11"/>
      <c r="I312" s="11"/>
      <c r="J312" s="11"/>
      <c r="M312" s="13"/>
      <c r="S312" s="2"/>
      <c r="T312" s="2"/>
      <c r="U312" s="2"/>
      <c r="V312" s="2"/>
    </row>
    <row r="313">
      <c r="A313" s="13"/>
      <c r="B313" s="11"/>
      <c r="C313" s="11"/>
      <c r="D313" s="11"/>
      <c r="E313" s="11"/>
      <c r="F313" s="11"/>
      <c r="G313" s="11"/>
      <c r="H313" s="11"/>
      <c r="I313" s="11"/>
      <c r="J313" s="11"/>
      <c r="K313" s="8"/>
      <c r="M313" s="13"/>
      <c r="S313" s="2"/>
      <c r="T313" s="2"/>
      <c r="U313" s="2"/>
      <c r="V313" s="2"/>
    </row>
    <row r="314">
      <c r="A314" s="13"/>
      <c r="B314" s="11"/>
      <c r="C314" s="11"/>
      <c r="D314" s="11"/>
      <c r="E314" s="11"/>
      <c r="F314" s="11"/>
      <c r="G314" s="11"/>
      <c r="H314" s="11"/>
      <c r="I314" s="11"/>
      <c r="J314" s="11"/>
      <c r="M314" s="13"/>
      <c r="S314" s="2"/>
      <c r="T314" s="2"/>
      <c r="U314" s="2"/>
      <c r="V314" s="2"/>
    </row>
    <row r="315">
      <c r="A315" s="13"/>
      <c r="B315" s="11"/>
      <c r="C315" s="11"/>
      <c r="D315" s="11"/>
      <c r="E315" s="11"/>
      <c r="F315" s="11"/>
      <c r="G315" s="11"/>
      <c r="H315" s="11"/>
      <c r="I315" s="11"/>
      <c r="J315" s="11"/>
      <c r="M315" s="13"/>
      <c r="S315" s="2"/>
      <c r="T315" s="2"/>
      <c r="U315" s="2"/>
      <c r="V315" s="2"/>
    </row>
    <row r="316">
      <c r="A316" s="13"/>
      <c r="B316" s="11"/>
      <c r="C316" s="11"/>
      <c r="D316" s="11"/>
      <c r="E316" s="11"/>
      <c r="F316" s="11"/>
      <c r="G316" s="11"/>
      <c r="H316" s="11"/>
      <c r="I316" s="11"/>
      <c r="J316" s="11"/>
      <c r="M316" s="13"/>
      <c r="S316" s="2"/>
      <c r="T316" s="2"/>
      <c r="U316" s="2"/>
      <c r="V316" s="2"/>
    </row>
    <row r="317">
      <c r="A317" s="13"/>
      <c r="B317" s="11"/>
      <c r="C317" s="11"/>
      <c r="D317" s="11"/>
      <c r="E317" s="11"/>
      <c r="F317" s="11"/>
      <c r="G317" s="11"/>
      <c r="H317" s="11"/>
      <c r="I317" s="11"/>
      <c r="J317" s="11"/>
      <c r="M317" s="13"/>
      <c r="S317" s="2"/>
      <c r="T317" s="2"/>
      <c r="U317" s="2"/>
      <c r="V317" s="2"/>
    </row>
    <row r="318">
      <c r="A318" s="13"/>
      <c r="B318" s="11"/>
      <c r="C318" s="11"/>
      <c r="D318" s="11"/>
      <c r="E318" s="11"/>
      <c r="F318" s="11"/>
      <c r="G318" s="11"/>
      <c r="H318" s="11"/>
      <c r="I318" s="11"/>
      <c r="J318" s="11"/>
      <c r="M318" s="13"/>
      <c r="S318" s="2"/>
      <c r="T318" s="2"/>
      <c r="U318" s="2"/>
      <c r="V318" s="2"/>
    </row>
    <row r="319">
      <c r="A319" s="13"/>
      <c r="B319" s="11"/>
      <c r="C319" s="11"/>
      <c r="D319" s="11"/>
      <c r="E319" s="11"/>
      <c r="F319" s="11"/>
      <c r="G319" s="11"/>
      <c r="H319" s="11"/>
      <c r="I319" s="11"/>
      <c r="J319" s="11"/>
      <c r="M319" s="13"/>
      <c r="S319" s="2"/>
      <c r="T319" s="2"/>
      <c r="U319" s="2"/>
      <c r="V319" s="2"/>
    </row>
    <row r="320">
      <c r="A320" s="13"/>
      <c r="B320" s="11"/>
      <c r="C320" s="11"/>
      <c r="D320" s="11"/>
      <c r="E320" s="11"/>
      <c r="F320" s="11"/>
      <c r="G320" s="11"/>
      <c r="H320" s="11"/>
      <c r="I320" s="11"/>
      <c r="J320" s="11"/>
      <c r="K320" s="8"/>
      <c r="M320" s="13"/>
      <c r="S320" s="2"/>
      <c r="T320" s="2"/>
      <c r="U320" s="2"/>
      <c r="V320" s="2"/>
    </row>
    <row r="321">
      <c r="A321" s="13"/>
      <c r="B321" s="11"/>
      <c r="C321" s="11"/>
      <c r="D321" s="11"/>
      <c r="E321" s="11"/>
      <c r="F321" s="11"/>
      <c r="G321" s="11"/>
      <c r="H321" s="11"/>
      <c r="I321" s="11"/>
      <c r="J321" s="11"/>
      <c r="M321" s="13"/>
      <c r="S321" s="2"/>
      <c r="T321" s="2"/>
      <c r="U321" s="2"/>
      <c r="V321" s="2"/>
    </row>
    <row r="322">
      <c r="A322" s="13"/>
      <c r="B322" s="11"/>
      <c r="C322" s="11"/>
      <c r="D322" s="11"/>
      <c r="E322" s="11"/>
      <c r="F322" s="11"/>
      <c r="G322" s="11"/>
      <c r="H322" s="11"/>
      <c r="I322" s="11"/>
      <c r="J322" s="11"/>
      <c r="M322" s="13"/>
      <c r="S322" s="2"/>
      <c r="T322" s="2"/>
      <c r="U322" s="2"/>
      <c r="V322" s="2"/>
    </row>
    <row r="323">
      <c r="A323" s="13"/>
      <c r="B323" s="11"/>
      <c r="C323" s="11"/>
      <c r="D323" s="11"/>
      <c r="E323" s="11"/>
      <c r="F323" s="11"/>
      <c r="G323" s="11"/>
      <c r="H323" s="11"/>
      <c r="I323" s="11"/>
      <c r="J323" s="11"/>
      <c r="M323" s="13"/>
      <c r="S323" s="2"/>
      <c r="T323" s="2"/>
      <c r="U323" s="2"/>
      <c r="V323" s="2"/>
    </row>
    <row r="324">
      <c r="A324" s="13"/>
      <c r="B324" s="11"/>
      <c r="C324" s="11"/>
      <c r="D324" s="11"/>
      <c r="E324" s="11"/>
      <c r="F324" s="11"/>
      <c r="G324" s="11"/>
      <c r="H324" s="11"/>
      <c r="I324" s="11"/>
      <c r="J324" s="11"/>
      <c r="M324" s="13"/>
      <c r="S324" s="2"/>
      <c r="T324" s="2"/>
      <c r="U324" s="2"/>
      <c r="V324" s="2"/>
    </row>
    <row r="325">
      <c r="A325" s="13"/>
      <c r="B325" s="11"/>
      <c r="I325" s="11"/>
      <c r="J325" s="11"/>
      <c r="K325" s="12"/>
      <c r="M325" s="13"/>
      <c r="S325" s="2"/>
      <c r="T325" s="2"/>
      <c r="U325" s="2"/>
      <c r="V325" s="2"/>
    </row>
    <row r="326">
      <c r="A326" s="13"/>
      <c r="B326" s="13"/>
      <c r="C326" s="11"/>
      <c r="D326" s="11"/>
      <c r="E326" s="11"/>
      <c r="F326" s="11"/>
      <c r="G326" s="11"/>
      <c r="H326" s="11"/>
      <c r="I326" s="11"/>
      <c r="J326" s="11"/>
      <c r="M326" s="13"/>
      <c r="S326" s="2"/>
      <c r="T326" s="2"/>
      <c r="U326" s="2"/>
      <c r="V326" s="2"/>
    </row>
    <row r="327">
      <c r="A327" s="13"/>
      <c r="B327" s="13"/>
      <c r="C327" s="11"/>
      <c r="D327" s="11"/>
      <c r="E327" s="11"/>
      <c r="F327" s="11"/>
      <c r="G327" s="11"/>
      <c r="H327" s="11"/>
      <c r="I327" s="11"/>
      <c r="J327" s="11"/>
      <c r="M327" s="13"/>
      <c r="S327" s="2"/>
      <c r="T327" s="2"/>
      <c r="U327" s="2"/>
      <c r="V327" s="2"/>
    </row>
    <row r="328">
      <c r="A328" s="13"/>
      <c r="B328" s="13"/>
      <c r="C328" s="11"/>
      <c r="D328" s="11"/>
      <c r="E328" s="11"/>
      <c r="F328" s="11"/>
      <c r="G328" s="11"/>
      <c r="H328" s="11"/>
      <c r="I328" s="11"/>
      <c r="J328" s="11"/>
      <c r="M328" s="13"/>
      <c r="S328" s="2"/>
      <c r="T328" s="2"/>
      <c r="U328" s="2"/>
      <c r="V328" s="2"/>
    </row>
    <row r="329">
      <c r="A329" s="13"/>
      <c r="B329" s="13"/>
      <c r="C329" s="11"/>
      <c r="D329" s="11"/>
      <c r="E329" s="11"/>
      <c r="F329" s="11"/>
      <c r="G329" s="11"/>
      <c r="H329" s="11"/>
      <c r="I329" s="11"/>
      <c r="J329" s="11"/>
      <c r="M329" s="13"/>
      <c r="S329" s="2"/>
      <c r="T329" s="2"/>
      <c r="U329" s="2"/>
      <c r="V329" s="2"/>
    </row>
    <row r="330">
      <c r="A330" s="13"/>
      <c r="B330" s="13"/>
      <c r="C330" s="11"/>
      <c r="D330" s="11"/>
      <c r="E330" s="11"/>
      <c r="F330" s="11"/>
      <c r="G330" s="11"/>
      <c r="H330" s="11"/>
      <c r="I330" s="11"/>
      <c r="J330" s="11"/>
      <c r="M330" s="13"/>
      <c r="S330" s="2"/>
      <c r="T330" s="2"/>
      <c r="U330" s="2"/>
      <c r="V330" s="2"/>
    </row>
    <row r="331">
      <c r="A331" s="13"/>
      <c r="B331" s="13"/>
      <c r="C331" s="11"/>
      <c r="D331" s="11"/>
      <c r="E331" s="11"/>
      <c r="F331" s="11"/>
      <c r="G331" s="11"/>
      <c r="H331" s="11"/>
      <c r="I331" s="11"/>
      <c r="J331" s="11"/>
      <c r="M331" s="13"/>
      <c r="S331" s="2"/>
      <c r="T331" s="2"/>
      <c r="U331" s="2"/>
      <c r="V331" s="2"/>
    </row>
    <row r="332">
      <c r="A332" s="13"/>
      <c r="B332" s="13"/>
      <c r="C332" s="11"/>
      <c r="D332" s="11"/>
      <c r="E332" s="11"/>
      <c r="F332" s="11"/>
      <c r="G332" s="11"/>
      <c r="H332" s="11"/>
      <c r="I332" s="11"/>
      <c r="J332" s="11"/>
      <c r="M332" s="13"/>
      <c r="S332" s="2"/>
      <c r="T332" s="2"/>
      <c r="U332" s="2"/>
      <c r="V332" s="2"/>
    </row>
    <row r="333">
      <c r="A333" s="13"/>
      <c r="B333" s="13"/>
      <c r="C333" s="11"/>
      <c r="D333" s="11"/>
      <c r="E333" s="11"/>
      <c r="F333" s="11"/>
      <c r="G333" s="11"/>
      <c r="H333" s="11"/>
      <c r="I333" s="11"/>
      <c r="J333" s="11"/>
      <c r="M333" s="13"/>
      <c r="S333" s="2"/>
      <c r="T333" s="2"/>
      <c r="U333" s="2"/>
      <c r="V333" s="2"/>
    </row>
    <row r="334">
      <c r="A334" s="13"/>
      <c r="B334" s="13"/>
      <c r="C334" s="11"/>
      <c r="D334" s="11"/>
      <c r="E334" s="11"/>
      <c r="F334" s="11"/>
      <c r="G334" s="11"/>
      <c r="H334" s="11"/>
      <c r="I334" s="11"/>
      <c r="J334" s="11"/>
      <c r="M334" s="13"/>
      <c r="S334" s="2"/>
      <c r="T334" s="2"/>
      <c r="U334" s="2"/>
      <c r="V334" s="2"/>
    </row>
    <row r="335">
      <c r="A335" s="13"/>
      <c r="B335" s="13"/>
      <c r="C335" s="11"/>
      <c r="D335" s="11"/>
      <c r="E335" s="11"/>
      <c r="F335" s="11"/>
      <c r="G335" s="11"/>
      <c r="H335" s="11"/>
      <c r="I335" s="11"/>
      <c r="J335" s="11"/>
      <c r="M335" s="13"/>
      <c r="S335" s="2"/>
      <c r="T335" s="2"/>
      <c r="U335" s="2"/>
      <c r="V335" s="2"/>
    </row>
    <row r="336">
      <c r="A336" s="13"/>
      <c r="B336" s="13"/>
      <c r="C336" s="11"/>
      <c r="D336" s="11"/>
      <c r="E336" s="11"/>
      <c r="F336" s="11"/>
      <c r="G336" s="11"/>
      <c r="H336" s="11"/>
      <c r="I336" s="11"/>
      <c r="J336" s="11"/>
      <c r="M336" s="13"/>
      <c r="S336" s="2"/>
      <c r="T336" s="2"/>
      <c r="U336" s="2"/>
      <c r="V336" s="2"/>
    </row>
    <row r="337">
      <c r="A337" s="13"/>
      <c r="B337" s="13"/>
      <c r="C337" s="11"/>
      <c r="D337" s="11"/>
      <c r="E337" s="11"/>
      <c r="F337" s="11"/>
      <c r="G337" s="11"/>
      <c r="H337" s="11"/>
      <c r="I337" s="11"/>
      <c r="J337" s="11"/>
      <c r="M337" s="13"/>
      <c r="S337" s="2"/>
      <c r="T337" s="2"/>
      <c r="U337" s="2"/>
      <c r="V337" s="2"/>
    </row>
    <row r="338">
      <c r="A338" s="13"/>
      <c r="B338" s="13"/>
      <c r="C338" s="11"/>
      <c r="D338" s="11"/>
      <c r="E338" s="11"/>
      <c r="F338" s="11"/>
      <c r="G338" s="11"/>
      <c r="H338" s="11"/>
      <c r="I338" s="11"/>
      <c r="J338" s="11"/>
      <c r="M338" s="13"/>
      <c r="S338" s="2"/>
      <c r="T338" s="2"/>
      <c r="U338" s="2"/>
      <c r="V338" s="2"/>
    </row>
    <row r="339">
      <c r="A339" s="13"/>
      <c r="B339" s="13"/>
      <c r="C339" s="11"/>
      <c r="D339" s="11"/>
      <c r="E339" s="11"/>
      <c r="F339" s="11"/>
      <c r="G339" s="11"/>
      <c r="H339" s="11"/>
      <c r="I339" s="11"/>
      <c r="J339" s="11"/>
      <c r="M339" s="13"/>
      <c r="S339" s="2"/>
      <c r="T339" s="2"/>
      <c r="U339" s="2"/>
      <c r="V339" s="2"/>
    </row>
    <row r="340">
      <c r="A340" s="13"/>
      <c r="B340" s="13"/>
      <c r="C340" s="11"/>
      <c r="D340" s="11"/>
      <c r="E340" s="11"/>
      <c r="F340" s="11"/>
      <c r="G340" s="11"/>
      <c r="H340" s="11"/>
      <c r="I340" s="11"/>
      <c r="J340" s="11"/>
      <c r="M340" s="13"/>
      <c r="S340" s="2"/>
      <c r="T340" s="2"/>
      <c r="U340" s="2"/>
      <c r="V340" s="2"/>
    </row>
    <row r="341">
      <c r="A341" s="13"/>
      <c r="B341" s="13"/>
      <c r="C341" s="11"/>
      <c r="D341" s="11"/>
      <c r="E341" s="11"/>
      <c r="F341" s="11"/>
      <c r="G341" s="11"/>
      <c r="H341" s="11"/>
      <c r="I341" s="11"/>
      <c r="J341" s="11"/>
      <c r="M341" s="13"/>
      <c r="S341" s="2"/>
      <c r="T341" s="2"/>
      <c r="U341" s="2"/>
      <c r="V341" s="2"/>
    </row>
    <row r="342">
      <c r="A342" s="13"/>
      <c r="B342" s="13"/>
      <c r="C342" s="11"/>
      <c r="D342" s="11"/>
      <c r="E342" s="11"/>
      <c r="F342" s="11"/>
      <c r="G342" s="11"/>
      <c r="H342" s="11"/>
      <c r="I342" s="11"/>
      <c r="J342" s="11"/>
      <c r="M342" s="13"/>
      <c r="S342" s="2"/>
      <c r="T342" s="2"/>
      <c r="U342" s="2"/>
      <c r="V342" s="2"/>
    </row>
    <row r="343">
      <c r="A343" s="13"/>
      <c r="B343" s="13"/>
      <c r="C343" s="11"/>
      <c r="D343" s="11"/>
      <c r="E343" s="11"/>
      <c r="F343" s="11"/>
      <c r="G343" s="11"/>
      <c r="H343" s="11"/>
      <c r="I343" s="11"/>
      <c r="J343" s="11"/>
      <c r="M343" s="13"/>
      <c r="S343" s="2"/>
      <c r="T343" s="2"/>
      <c r="U343" s="2"/>
      <c r="V343" s="2"/>
    </row>
    <row r="344">
      <c r="A344" s="13"/>
      <c r="B344" s="13"/>
      <c r="C344" s="11"/>
      <c r="D344" s="11"/>
      <c r="E344" s="11"/>
      <c r="F344" s="11"/>
      <c r="G344" s="11"/>
      <c r="H344" s="11"/>
      <c r="I344" s="11"/>
      <c r="J344" s="11"/>
      <c r="M344" s="13"/>
      <c r="S344" s="2"/>
      <c r="T344" s="2"/>
      <c r="U344" s="2"/>
      <c r="V344" s="2"/>
    </row>
    <row r="345">
      <c r="A345" s="13"/>
      <c r="B345" s="13"/>
      <c r="C345" s="11"/>
      <c r="D345" s="11"/>
      <c r="E345" s="11"/>
      <c r="F345" s="11"/>
      <c r="G345" s="11"/>
      <c r="H345" s="11"/>
      <c r="I345" s="11"/>
      <c r="J345" s="11"/>
      <c r="M345" s="13"/>
      <c r="S345" s="2"/>
      <c r="T345" s="2"/>
      <c r="U345" s="2"/>
      <c r="V345" s="2"/>
    </row>
    <row r="346">
      <c r="A346" s="13"/>
      <c r="B346" s="13"/>
      <c r="C346" s="11"/>
      <c r="D346" s="11"/>
      <c r="E346" s="11"/>
      <c r="F346" s="11"/>
      <c r="G346" s="11"/>
      <c r="H346" s="11"/>
      <c r="I346" s="11"/>
      <c r="J346" s="11"/>
      <c r="M346" s="13"/>
      <c r="S346" s="2"/>
      <c r="T346" s="2"/>
      <c r="U346" s="2"/>
      <c r="V346" s="2"/>
    </row>
    <row r="347">
      <c r="A347" s="13"/>
      <c r="B347" s="13"/>
      <c r="C347" s="11"/>
      <c r="D347" s="11"/>
      <c r="E347" s="11"/>
      <c r="F347" s="11"/>
      <c r="G347" s="11"/>
      <c r="H347" s="11"/>
      <c r="I347" s="11"/>
      <c r="J347" s="11"/>
      <c r="M347" s="13"/>
      <c r="S347" s="2"/>
      <c r="T347" s="2"/>
      <c r="U347" s="2"/>
      <c r="V347" s="2"/>
    </row>
    <row r="348">
      <c r="A348" s="13"/>
      <c r="B348" s="13"/>
      <c r="C348" s="11"/>
      <c r="D348" s="11"/>
      <c r="E348" s="11"/>
      <c r="F348" s="12"/>
      <c r="G348" s="12"/>
      <c r="H348" s="12"/>
      <c r="I348" s="11"/>
      <c r="J348" s="11"/>
      <c r="M348" s="13"/>
      <c r="S348" s="2"/>
      <c r="T348" s="2"/>
      <c r="U348" s="2"/>
      <c r="V348" s="2"/>
    </row>
    <row r="349">
      <c r="A349" s="13"/>
      <c r="B349" s="13"/>
      <c r="C349" s="11"/>
      <c r="D349" s="11"/>
      <c r="E349" s="11"/>
      <c r="F349" s="12"/>
      <c r="G349" s="12"/>
      <c r="H349" s="12"/>
      <c r="I349" s="11"/>
      <c r="J349" s="11"/>
      <c r="M349" s="13"/>
      <c r="S349" s="2"/>
      <c r="T349" s="2"/>
      <c r="U349" s="2"/>
      <c r="V349" s="2"/>
    </row>
    <row r="350">
      <c r="A350" s="13"/>
      <c r="B350" s="13"/>
      <c r="C350" s="11"/>
      <c r="D350" s="11"/>
      <c r="E350" s="11"/>
      <c r="F350" s="11"/>
      <c r="G350" s="11"/>
      <c r="H350" s="11"/>
      <c r="I350" s="11"/>
      <c r="J350" s="11"/>
      <c r="M350" s="13"/>
      <c r="S350" s="2"/>
      <c r="T350" s="2"/>
      <c r="U350" s="2"/>
      <c r="V350" s="2"/>
    </row>
    <row r="351">
      <c r="A351" s="13"/>
      <c r="B351" s="13"/>
      <c r="C351" s="11"/>
      <c r="D351" s="11"/>
      <c r="E351" s="11"/>
      <c r="F351" s="11"/>
      <c r="G351" s="11"/>
      <c r="H351" s="11"/>
      <c r="I351" s="11"/>
      <c r="J351" s="11"/>
      <c r="M351" s="13"/>
      <c r="S351" s="2"/>
      <c r="T351" s="2"/>
      <c r="U351" s="2"/>
      <c r="V351" s="2"/>
    </row>
    <row r="352">
      <c r="A352" s="13"/>
      <c r="B352" s="13"/>
      <c r="C352" s="11"/>
      <c r="D352" s="11"/>
      <c r="E352" s="11"/>
      <c r="F352" s="11"/>
      <c r="G352" s="11"/>
      <c r="H352" s="11"/>
      <c r="I352" s="11"/>
      <c r="J352" s="11"/>
      <c r="M352" s="13"/>
      <c r="S352" s="2"/>
      <c r="T352" s="2"/>
      <c r="U352" s="2"/>
      <c r="V352" s="2"/>
    </row>
    <row r="353">
      <c r="A353" s="13"/>
      <c r="B353" s="13"/>
      <c r="C353" s="11"/>
      <c r="D353" s="11"/>
      <c r="E353" s="11"/>
      <c r="F353" s="11"/>
      <c r="G353" s="11"/>
      <c r="H353" s="11"/>
      <c r="I353" s="11"/>
      <c r="J353" s="11"/>
      <c r="M353" s="13"/>
      <c r="S353" s="2"/>
      <c r="T353" s="2"/>
      <c r="U353" s="2"/>
      <c r="V353" s="2"/>
    </row>
    <row r="354">
      <c r="A354" s="13"/>
      <c r="B354" s="13"/>
      <c r="C354" s="11"/>
      <c r="D354" s="11"/>
      <c r="E354" s="11"/>
      <c r="F354" s="11"/>
      <c r="G354" s="11"/>
      <c r="H354" s="11"/>
      <c r="I354" s="11"/>
      <c r="J354" s="11"/>
      <c r="M354" s="13"/>
      <c r="S354" s="2"/>
      <c r="T354" s="2"/>
      <c r="U354" s="2"/>
      <c r="V354" s="2"/>
    </row>
    <row r="355">
      <c r="A355" s="13"/>
      <c r="B355" s="13"/>
      <c r="C355" s="11"/>
      <c r="D355" s="11"/>
      <c r="E355" s="11"/>
      <c r="F355" s="11"/>
      <c r="G355" s="11"/>
      <c r="H355" s="11"/>
      <c r="I355" s="11"/>
      <c r="J355" s="11"/>
      <c r="M355" s="13"/>
      <c r="S355" s="2"/>
      <c r="T355" s="2"/>
      <c r="U355" s="2"/>
      <c r="V355" s="2"/>
    </row>
    <row r="356">
      <c r="A356" s="13"/>
      <c r="B356" s="13"/>
      <c r="C356" s="11"/>
      <c r="D356" s="11"/>
      <c r="E356" s="11"/>
      <c r="F356" s="11"/>
      <c r="G356" s="11"/>
      <c r="H356" s="11"/>
      <c r="I356" s="11"/>
      <c r="J356" s="11"/>
      <c r="M356" s="13"/>
      <c r="S356" s="2"/>
      <c r="T356" s="2"/>
      <c r="U356" s="2"/>
      <c r="V356" s="2"/>
    </row>
    <row r="357">
      <c r="A357" s="13"/>
      <c r="B357" s="13"/>
      <c r="C357" s="11"/>
      <c r="D357" s="11"/>
      <c r="E357" s="11"/>
      <c r="F357" s="11"/>
      <c r="G357" s="11"/>
      <c r="H357" s="11"/>
      <c r="I357" s="11"/>
      <c r="J357" s="11"/>
      <c r="M357" s="13"/>
      <c r="S357" s="2"/>
      <c r="T357" s="2"/>
      <c r="U357" s="2"/>
      <c r="V357" s="2"/>
    </row>
    <row r="358">
      <c r="A358" s="13"/>
      <c r="B358" s="13"/>
      <c r="C358" s="11"/>
      <c r="D358" s="11"/>
      <c r="E358" s="11"/>
      <c r="F358" s="11"/>
      <c r="G358" s="11"/>
      <c r="H358" s="11"/>
      <c r="I358" s="11"/>
      <c r="J358" s="11"/>
      <c r="M358" s="13"/>
      <c r="S358" s="2"/>
      <c r="T358" s="2"/>
      <c r="U358" s="2"/>
      <c r="V358" s="2"/>
    </row>
    <row r="359">
      <c r="A359" s="13"/>
      <c r="B359" s="13"/>
      <c r="C359" s="11"/>
      <c r="D359" s="11"/>
      <c r="E359" s="11"/>
      <c r="F359" s="11"/>
      <c r="G359" s="11"/>
      <c r="H359" s="11"/>
      <c r="I359" s="11"/>
      <c r="J359" s="11"/>
      <c r="M359" s="13"/>
      <c r="S359" s="2"/>
      <c r="T359" s="2"/>
      <c r="U359" s="2"/>
      <c r="V359" s="2"/>
    </row>
    <row r="360">
      <c r="A360" s="13"/>
      <c r="B360" s="13"/>
      <c r="C360" s="11"/>
      <c r="D360" s="11"/>
      <c r="E360" s="11"/>
      <c r="F360" s="11"/>
      <c r="G360" s="11"/>
      <c r="H360" s="11"/>
      <c r="I360" s="11"/>
      <c r="J360" s="11"/>
      <c r="M360" s="13"/>
      <c r="S360" s="2"/>
      <c r="T360" s="2"/>
      <c r="U360" s="2"/>
      <c r="V360" s="2"/>
    </row>
    <row r="361">
      <c r="A361" s="13"/>
      <c r="B361" s="13"/>
      <c r="C361" s="11"/>
      <c r="D361" s="11"/>
      <c r="E361" s="11"/>
      <c r="F361" s="11"/>
      <c r="G361" s="11"/>
      <c r="H361" s="11"/>
      <c r="I361" s="11"/>
      <c r="J361" s="11"/>
      <c r="M361" s="13"/>
      <c r="S361" s="2"/>
      <c r="T361" s="2"/>
      <c r="U361" s="2"/>
      <c r="V361" s="2"/>
    </row>
    <row r="362">
      <c r="A362" s="13"/>
      <c r="B362" s="13"/>
      <c r="C362" s="11"/>
      <c r="D362" s="11"/>
      <c r="E362" s="11"/>
      <c r="F362" s="11"/>
      <c r="G362" s="11"/>
      <c r="H362" s="11"/>
      <c r="I362" s="11"/>
      <c r="J362" s="11"/>
      <c r="M362" s="13"/>
      <c r="S362" s="2"/>
      <c r="T362" s="2"/>
      <c r="U362" s="2"/>
      <c r="V362" s="2"/>
    </row>
    <row r="363">
      <c r="A363" s="13"/>
      <c r="B363" s="13"/>
      <c r="C363" s="17"/>
      <c r="D363" s="18"/>
      <c r="E363" s="18"/>
      <c r="F363" s="18"/>
      <c r="G363" s="18"/>
      <c r="H363" s="18"/>
      <c r="I363" s="11"/>
      <c r="J363" s="11"/>
      <c r="K363" s="12"/>
      <c r="M363" s="13"/>
      <c r="S363" s="2"/>
      <c r="T363" s="2"/>
      <c r="U363" s="2"/>
      <c r="V363" s="2"/>
    </row>
    <row r="364">
      <c r="A364" s="13"/>
      <c r="B364" s="13"/>
      <c r="C364" s="11"/>
      <c r="D364" s="11"/>
      <c r="E364" s="11"/>
      <c r="F364" s="11"/>
      <c r="G364" s="11"/>
      <c r="H364" s="11"/>
      <c r="I364" s="11"/>
      <c r="J364" s="11"/>
      <c r="M364" s="13"/>
      <c r="S364" s="2"/>
      <c r="T364" s="2"/>
      <c r="U364" s="2"/>
      <c r="V364" s="2"/>
    </row>
    <row r="365">
      <c r="A365" s="13"/>
      <c r="B365" s="13"/>
      <c r="I365" s="11"/>
      <c r="J365" s="11"/>
      <c r="K365" s="12"/>
      <c r="M365" s="13"/>
      <c r="S365" s="2"/>
      <c r="T365" s="2"/>
      <c r="U365" s="2"/>
      <c r="V365" s="2"/>
    </row>
    <row r="366">
      <c r="A366" s="13"/>
      <c r="B366" s="11"/>
      <c r="C366" s="11"/>
      <c r="D366" s="11"/>
      <c r="E366" s="11"/>
      <c r="F366" s="11"/>
      <c r="G366" s="11"/>
      <c r="H366" s="11"/>
      <c r="I366" s="11"/>
      <c r="J366" s="11"/>
      <c r="K366" s="11"/>
      <c r="M366" s="13"/>
      <c r="S366" s="2"/>
      <c r="T366" s="2"/>
      <c r="U366" s="2"/>
      <c r="V366" s="2"/>
    </row>
    <row r="367">
      <c r="A367" s="13"/>
      <c r="B367" s="11"/>
      <c r="C367" s="11"/>
      <c r="D367" s="11"/>
      <c r="E367" s="11"/>
      <c r="F367" s="12"/>
      <c r="G367" s="12"/>
      <c r="H367" s="12"/>
      <c r="I367" s="11"/>
      <c r="J367" s="11"/>
      <c r="K367" s="22"/>
      <c r="M367" s="13"/>
    </row>
    <row r="368">
      <c r="A368" s="13"/>
      <c r="B368" s="11"/>
      <c r="C368" s="11"/>
      <c r="D368" s="11"/>
      <c r="E368" s="11"/>
      <c r="F368" s="11"/>
      <c r="G368" s="11"/>
      <c r="H368" s="11"/>
      <c r="I368" s="11"/>
      <c r="J368" s="11"/>
      <c r="K368" s="11"/>
      <c r="M368" s="13"/>
    </row>
    <row r="369">
      <c r="A369" s="13"/>
      <c r="B369" s="11"/>
      <c r="C369" s="11"/>
      <c r="D369" s="11"/>
      <c r="E369" s="11"/>
      <c r="F369" s="11"/>
      <c r="G369" s="11"/>
      <c r="H369" s="11"/>
      <c r="I369" s="11"/>
      <c r="J369" s="11"/>
      <c r="K369" s="11"/>
      <c r="M369" s="13"/>
    </row>
    <row r="370">
      <c r="A370" s="13"/>
      <c r="B370" s="11"/>
      <c r="C370" s="11"/>
      <c r="D370" s="11"/>
      <c r="E370" s="11"/>
      <c r="F370" s="11"/>
      <c r="G370" s="11"/>
      <c r="H370" s="11"/>
      <c r="I370" s="11"/>
      <c r="J370" s="11"/>
      <c r="K370" s="21"/>
      <c r="M370" s="13"/>
    </row>
    <row r="371">
      <c r="A371" s="13"/>
      <c r="B371" s="11"/>
      <c r="C371" s="11"/>
      <c r="D371" s="11"/>
      <c r="E371" s="11"/>
      <c r="F371" s="11"/>
      <c r="G371" s="11"/>
      <c r="H371" s="11"/>
      <c r="I371" s="11"/>
      <c r="J371" s="11"/>
      <c r="K371" s="22"/>
      <c r="M371" s="13"/>
    </row>
    <row r="372">
      <c r="A372" s="13"/>
      <c r="B372" s="11"/>
      <c r="C372" s="11"/>
      <c r="D372" s="11"/>
      <c r="E372" s="11"/>
      <c r="F372" s="12"/>
      <c r="G372" s="12"/>
      <c r="H372" s="11"/>
      <c r="I372" s="11"/>
      <c r="J372" s="11"/>
      <c r="K372" s="11"/>
      <c r="M372" s="13"/>
    </row>
    <row r="373">
      <c r="A373" s="13"/>
      <c r="B373" s="11"/>
      <c r="C373" s="11"/>
      <c r="D373" s="11"/>
      <c r="E373" s="11"/>
      <c r="F373" s="11"/>
      <c r="G373" s="11"/>
      <c r="H373" s="11"/>
      <c r="I373" s="11"/>
      <c r="J373" s="11"/>
      <c r="K373" s="11"/>
      <c r="M373" s="13"/>
    </row>
    <row r="374">
      <c r="A374" s="13"/>
      <c r="B374" s="11"/>
      <c r="C374" s="11"/>
      <c r="D374" s="11"/>
      <c r="E374" s="11"/>
      <c r="F374" s="12"/>
      <c r="G374" s="12"/>
      <c r="H374" s="12"/>
      <c r="I374" s="11"/>
      <c r="J374" s="11"/>
      <c r="K374" s="12"/>
      <c r="M374" s="13"/>
    </row>
    <row r="375">
      <c r="A375" s="13"/>
      <c r="B375" s="11"/>
      <c r="C375" s="11"/>
      <c r="D375" s="11"/>
      <c r="E375" s="11"/>
      <c r="F375" s="11"/>
      <c r="G375" s="11"/>
      <c r="H375" s="11"/>
      <c r="I375" s="11"/>
      <c r="J375" s="11"/>
      <c r="K375" s="11"/>
      <c r="M375" s="13"/>
    </row>
    <row r="376">
      <c r="A376" s="13"/>
      <c r="B376" s="11"/>
      <c r="C376" s="11"/>
      <c r="D376" s="11"/>
      <c r="E376" s="11"/>
      <c r="F376" s="11"/>
      <c r="G376" s="11"/>
      <c r="H376" s="11"/>
      <c r="I376" s="11"/>
      <c r="J376" s="11"/>
      <c r="K376" s="11"/>
      <c r="M376" s="13"/>
      <c r="S376" s="2"/>
      <c r="T376" s="2"/>
      <c r="U376" s="2"/>
      <c r="V376" s="2"/>
    </row>
    <row r="377">
      <c r="A377" s="13"/>
      <c r="B377" s="11"/>
      <c r="C377" s="11"/>
      <c r="D377" s="11"/>
      <c r="E377" s="11"/>
      <c r="F377" s="11"/>
      <c r="G377" s="11"/>
      <c r="H377" s="11"/>
      <c r="I377" s="11"/>
      <c r="J377" s="11"/>
      <c r="K377" s="11"/>
      <c r="M377" s="13"/>
      <c r="S377" s="2"/>
      <c r="T377" s="2"/>
      <c r="U377" s="2"/>
      <c r="V377" s="2"/>
    </row>
    <row r="378">
      <c r="A378" s="13"/>
      <c r="B378" s="11"/>
      <c r="C378" s="11"/>
      <c r="D378" s="11"/>
      <c r="E378" s="11"/>
      <c r="F378" s="11"/>
      <c r="G378" s="11"/>
      <c r="H378" s="11"/>
      <c r="I378" s="11"/>
      <c r="J378" s="11"/>
      <c r="K378" s="11"/>
      <c r="M378" s="13"/>
      <c r="S378" s="2"/>
      <c r="T378" s="2"/>
      <c r="U378" s="2"/>
      <c r="V378" s="2"/>
    </row>
    <row r="379">
      <c r="A379" s="13"/>
      <c r="B379" s="11"/>
      <c r="C379" s="11"/>
      <c r="D379" s="11"/>
      <c r="E379" s="11"/>
      <c r="F379" s="11"/>
      <c r="G379" s="11"/>
      <c r="H379" s="11"/>
      <c r="I379" s="11"/>
      <c r="J379" s="11"/>
      <c r="K379" s="11"/>
      <c r="M379" s="13"/>
      <c r="S379" s="2"/>
      <c r="T379" s="2"/>
      <c r="U379" s="2"/>
      <c r="V379" s="2"/>
    </row>
    <row r="380">
      <c r="A380" s="13"/>
      <c r="B380" s="11"/>
      <c r="C380" s="11"/>
      <c r="D380" s="11"/>
      <c r="E380" s="11"/>
      <c r="F380" s="11"/>
      <c r="G380" s="11"/>
      <c r="H380" s="11"/>
      <c r="I380" s="11"/>
      <c r="J380" s="11"/>
      <c r="K380" s="11"/>
      <c r="M380" s="13"/>
      <c r="S380" s="2"/>
      <c r="T380" s="2"/>
      <c r="U380" s="2"/>
      <c r="V380" s="2"/>
    </row>
    <row r="381">
      <c r="A381" s="13"/>
      <c r="B381" s="11"/>
      <c r="C381" s="11"/>
      <c r="D381" s="11"/>
      <c r="E381" s="11"/>
      <c r="F381" s="12"/>
      <c r="G381" s="12"/>
      <c r="H381" s="12"/>
      <c r="I381" s="11"/>
      <c r="J381" s="11"/>
      <c r="K381" s="21"/>
      <c r="M381" s="13"/>
      <c r="S381" s="2"/>
      <c r="T381" s="2"/>
      <c r="U381" s="2"/>
      <c r="V381" s="2"/>
    </row>
    <row r="382">
      <c r="A382" s="13"/>
      <c r="B382" s="11"/>
      <c r="C382" s="11"/>
      <c r="D382" s="11"/>
      <c r="E382" s="11"/>
      <c r="F382" s="11"/>
      <c r="G382" s="11"/>
      <c r="H382" s="11"/>
      <c r="I382" s="11"/>
      <c r="J382" s="11"/>
      <c r="K382" s="11"/>
      <c r="M382" s="13"/>
      <c r="S382" s="2"/>
      <c r="T382" s="2"/>
      <c r="U382" s="2"/>
      <c r="V382" s="2"/>
    </row>
    <row r="383">
      <c r="A383" s="13"/>
      <c r="B383" s="11"/>
      <c r="C383" s="11"/>
      <c r="D383" s="11"/>
      <c r="E383" s="11"/>
      <c r="F383" s="11"/>
      <c r="G383" s="11"/>
      <c r="H383" s="11"/>
      <c r="I383" s="11"/>
      <c r="J383" s="11"/>
      <c r="K383" s="21"/>
      <c r="M383" s="13"/>
      <c r="S383" s="2"/>
      <c r="T383" s="2"/>
      <c r="U383" s="2"/>
      <c r="V383" s="2"/>
    </row>
    <row r="384">
      <c r="A384" s="13"/>
      <c r="B384" s="11"/>
      <c r="C384" s="11"/>
      <c r="D384" s="11"/>
      <c r="E384" s="11"/>
      <c r="F384" s="11"/>
      <c r="G384" s="11"/>
      <c r="H384" s="11"/>
      <c r="I384" s="11"/>
      <c r="J384" s="11"/>
      <c r="K384" s="11"/>
      <c r="M384" s="13"/>
      <c r="S384" s="2"/>
      <c r="T384" s="2"/>
      <c r="U384" s="2"/>
      <c r="V384" s="2"/>
    </row>
    <row r="385">
      <c r="A385" s="13"/>
      <c r="B385" s="11"/>
      <c r="C385" s="11"/>
      <c r="D385" s="11"/>
      <c r="E385" s="11"/>
      <c r="F385" s="12"/>
      <c r="G385" s="12"/>
      <c r="H385" s="12"/>
      <c r="I385" s="11"/>
      <c r="J385" s="11"/>
      <c r="K385" s="21"/>
      <c r="M385" s="13"/>
      <c r="S385" s="2"/>
      <c r="T385" s="2"/>
      <c r="U385" s="2"/>
      <c r="V385" s="2"/>
    </row>
    <row r="386">
      <c r="A386" s="13"/>
      <c r="B386" s="11"/>
      <c r="C386" s="11"/>
      <c r="D386" s="11"/>
      <c r="E386" s="11"/>
      <c r="F386" s="11"/>
      <c r="G386" s="11"/>
      <c r="H386" s="11"/>
      <c r="I386" s="11"/>
      <c r="J386" s="11"/>
      <c r="K386" s="11"/>
      <c r="M386" s="13"/>
      <c r="S386" s="2"/>
      <c r="T386" s="2"/>
      <c r="U386" s="2"/>
      <c r="V386" s="2"/>
    </row>
    <row r="387">
      <c r="A387" s="13"/>
      <c r="B387" s="11"/>
      <c r="C387" s="11"/>
      <c r="D387" s="11"/>
      <c r="E387" s="11"/>
      <c r="F387" s="11"/>
      <c r="G387" s="11"/>
      <c r="H387" s="11"/>
      <c r="I387" s="11"/>
      <c r="J387" s="11"/>
      <c r="K387" s="11"/>
      <c r="M387" s="13"/>
      <c r="S387" s="2"/>
      <c r="T387" s="2"/>
      <c r="U387" s="2"/>
      <c r="V387" s="2"/>
    </row>
    <row r="388">
      <c r="A388" s="13"/>
      <c r="B388" s="11"/>
      <c r="C388" s="11"/>
      <c r="D388" s="11"/>
      <c r="E388" s="11"/>
      <c r="F388" s="11"/>
      <c r="G388" s="11"/>
      <c r="H388" s="11"/>
      <c r="I388" s="11"/>
      <c r="J388" s="11"/>
      <c r="K388" s="11"/>
      <c r="M388" s="13"/>
      <c r="S388" s="2"/>
      <c r="T388" s="2"/>
      <c r="U388" s="2"/>
      <c r="V388" s="2"/>
    </row>
    <row r="389">
      <c r="A389" s="13"/>
      <c r="B389" s="11"/>
      <c r="C389" s="11"/>
      <c r="D389" s="11"/>
      <c r="E389" s="11"/>
      <c r="F389" s="11"/>
      <c r="G389" s="11"/>
      <c r="H389" s="11"/>
      <c r="I389" s="11"/>
      <c r="J389" s="11"/>
      <c r="K389" s="22"/>
      <c r="M389" s="13"/>
      <c r="S389" s="2"/>
      <c r="T389" s="2"/>
      <c r="U389" s="2"/>
      <c r="V389" s="2"/>
    </row>
    <row r="390">
      <c r="A390" s="13"/>
      <c r="B390" s="11"/>
      <c r="C390" s="11"/>
      <c r="D390" s="11"/>
      <c r="E390" s="11"/>
      <c r="F390" s="11"/>
      <c r="G390" s="12"/>
      <c r="H390" s="12"/>
      <c r="I390" s="11"/>
      <c r="J390" s="11"/>
      <c r="K390" s="12"/>
      <c r="M390" s="13"/>
      <c r="S390" s="2"/>
      <c r="T390" s="2"/>
      <c r="U390" s="2"/>
      <c r="V390" s="2"/>
    </row>
    <row r="391">
      <c r="A391" s="13"/>
      <c r="B391" s="11"/>
      <c r="C391" s="11"/>
      <c r="D391" s="11"/>
      <c r="E391" s="11"/>
      <c r="F391" s="12"/>
      <c r="G391" s="12"/>
      <c r="H391" s="12"/>
      <c r="I391" s="11"/>
      <c r="J391" s="11"/>
      <c r="K391" s="22"/>
      <c r="M391" s="13"/>
      <c r="S391" s="2"/>
      <c r="T391" s="2"/>
      <c r="U391" s="2"/>
      <c r="V391" s="2"/>
    </row>
    <row r="392">
      <c r="A392" s="13"/>
      <c r="B392" s="11"/>
      <c r="C392" s="11"/>
      <c r="D392" s="11"/>
      <c r="E392" s="11"/>
      <c r="F392" s="11"/>
      <c r="G392" s="11"/>
      <c r="H392" s="11"/>
      <c r="I392" s="11"/>
      <c r="J392" s="11"/>
      <c r="K392" s="22"/>
      <c r="M392" s="13"/>
      <c r="S392" s="2"/>
      <c r="T392" s="2"/>
      <c r="U392" s="2"/>
      <c r="V392" s="2"/>
    </row>
    <row r="393">
      <c r="A393" s="13"/>
      <c r="B393" s="11"/>
      <c r="C393" s="11"/>
      <c r="D393" s="11"/>
      <c r="E393" s="11"/>
      <c r="F393" s="12"/>
      <c r="G393" s="12"/>
      <c r="H393" s="12"/>
      <c r="I393" s="11"/>
      <c r="J393" s="11"/>
      <c r="K393" s="12"/>
      <c r="M393" s="13"/>
      <c r="S393" s="2"/>
      <c r="T393" s="2"/>
      <c r="U393" s="2"/>
      <c r="V393" s="2"/>
    </row>
    <row r="394">
      <c r="A394" s="13"/>
      <c r="B394" s="11"/>
      <c r="C394" s="11"/>
      <c r="D394" s="11"/>
      <c r="E394" s="11"/>
      <c r="F394" s="11"/>
      <c r="G394" s="12"/>
      <c r="H394" s="12"/>
      <c r="I394" s="11"/>
      <c r="J394" s="11"/>
      <c r="K394" s="11"/>
      <c r="M394" s="13"/>
      <c r="S394" s="2"/>
      <c r="T394" s="2"/>
      <c r="U394" s="2"/>
      <c r="V394" s="2"/>
    </row>
    <row r="395">
      <c r="A395" s="13"/>
      <c r="B395" s="11"/>
      <c r="C395" s="11"/>
      <c r="D395" s="11"/>
      <c r="E395" s="11"/>
      <c r="F395" s="11"/>
      <c r="G395" s="11"/>
      <c r="H395" s="11"/>
      <c r="I395" s="11"/>
      <c r="J395" s="11"/>
      <c r="K395" s="11"/>
      <c r="M395" s="13"/>
      <c r="S395" s="2"/>
      <c r="T395" s="2"/>
      <c r="U395" s="2"/>
      <c r="V395" s="2"/>
    </row>
    <row r="396">
      <c r="A396" s="13"/>
      <c r="B396" s="11"/>
      <c r="C396" s="11"/>
      <c r="D396" s="11"/>
      <c r="E396" s="11"/>
      <c r="F396" s="11"/>
      <c r="G396" s="11"/>
      <c r="H396" s="11"/>
      <c r="I396" s="11"/>
      <c r="J396" s="11"/>
      <c r="K396" s="11"/>
      <c r="M396" s="13"/>
      <c r="S396" s="2"/>
      <c r="T396" s="2"/>
      <c r="U396" s="2"/>
      <c r="V396" s="2"/>
    </row>
    <row r="397">
      <c r="A397" s="13"/>
      <c r="B397" s="11"/>
      <c r="C397" s="11"/>
      <c r="D397" s="11"/>
      <c r="E397" s="11"/>
      <c r="F397" s="11"/>
      <c r="G397" s="11"/>
      <c r="H397" s="11"/>
      <c r="I397" s="11"/>
      <c r="J397" s="11"/>
      <c r="K397" s="21"/>
      <c r="M397" s="13"/>
      <c r="S397" s="2"/>
      <c r="T397" s="2"/>
      <c r="U397" s="2"/>
      <c r="V397" s="2"/>
    </row>
    <row r="398">
      <c r="A398" s="13"/>
      <c r="B398" s="11"/>
      <c r="C398" s="11"/>
      <c r="D398" s="11"/>
      <c r="E398" s="11"/>
      <c r="F398" s="12"/>
      <c r="G398" s="12"/>
      <c r="H398" s="12"/>
      <c r="I398" s="11"/>
      <c r="J398" s="11"/>
      <c r="K398" s="12"/>
      <c r="M398" s="13"/>
      <c r="S398" s="2"/>
      <c r="T398" s="2"/>
      <c r="U398" s="2"/>
      <c r="V398" s="2"/>
    </row>
    <row r="399">
      <c r="A399" s="13"/>
      <c r="B399" s="11"/>
      <c r="C399" s="11"/>
      <c r="D399" s="11"/>
      <c r="E399" s="11"/>
      <c r="F399" s="11"/>
      <c r="G399" s="11"/>
      <c r="H399" s="11"/>
      <c r="I399" s="11"/>
      <c r="J399" s="11"/>
      <c r="K399" s="22"/>
      <c r="M399" s="13"/>
      <c r="S399" s="2"/>
      <c r="T399" s="2"/>
      <c r="U399" s="2"/>
      <c r="V399" s="2"/>
    </row>
    <row r="400">
      <c r="A400" s="13"/>
      <c r="B400" s="11"/>
      <c r="C400" s="11"/>
      <c r="D400" s="11"/>
      <c r="E400" s="11"/>
      <c r="F400" s="11"/>
      <c r="G400" s="11"/>
      <c r="H400" s="11"/>
      <c r="I400" s="11"/>
      <c r="J400" s="11"/>
      <c r="K400" s="22"/>
      <c r="M400" s="13"/>
      <c r="S400" s="2"/>
      <c r="T400" s="2"/>
      <c r="U400" s="2"/>
      <c r="V400" s="2"/>
    </row>
    <row r="401">
      <c r="A401" s="13"/>
      <c r="B401" s="11"/>
      <c r="C401" s="11"/>
      <c r="D401" s="11"/>
      <c r="E401" s="11"/>
      <c r="F401" s="11"/>
      <c r="G401" s="11"/>
      <c r="H401" s="11"/>
      <c r="I401" s="11"/>
      <c r="J401" s="11"/>
      <c r="K401" s="22"/>
      <c r="M401" s="13"/>
      <c r="S401" s="2"/>
      <c r="T401" s="2"/>
      <c r="U401" s="2"/>
      <c r="V401" s="2"/>
    </row>
    <row r="402">
      <c r="A402" s="13"/>
      <c r="B402" s="11"/>
      <c r="C402" s="11"/>
      <c r="D402" s="11"/>
      <c r="E402" s="11"/>
      <c r="F402" s="12"/>
      <c r="G402" s="12"/>
      <c r="H402" s="12"/>
      <c r="I402" s="11"/>
      <c r="J402" s="11"/>
      <c r="K402" s="11"/>
      <c r="M402" s="13"/>
      <c r="S402" s="2"/>
      <c r="T402" s="2"/>
      <c r="U402" s="2"/>
      <c r="V402" s="2"/>
    </row>
    <row r="403">
      <c r="A403" s="13"/>
      <c r="B403" s="11"/>
      <c r="C403" s="11"/>
      <c r="D403" s="11"/>
      <c r="E403" s="11"/>
      <c r="F403" s="11"/>
      <c r="G403" s="11"/>
      <c r="H403" s="11"/>
      <c r="I403" s="11"/>
      <c r="J403" s="11"/>
      <c r="K403" s="11"/>
      <c r="M403" s="13"/>
      <c r="S403" s="2"/>
      <c r="T403" s="2"/>
      <c r="U403" s="2"/>
      <c r="V403" s="2"/>
    </row>
    <row r="404">
      <c r="A404" s="13"/>
      <c r="B404" s="11"/>
      <c r="C404" s="11"/>
      <c r="D404" s="11"/>
      <c r="E404" s="11"/>
      <c r="F404" s="11"/>
      <c r="G404" s="11"/>
      <c r="H404" s="11"/>
      <c r="I404" s="11"/>
      <c r="J404" s="11"/>
      <c r="K404" s="25"/>
      <c r="M404" s="13"/>
      <c r="S404" s="2"/>
      <c r="T404" s="2"/>
      <c r="U404" s="2"/>
      <c r="V404" s="2"/>
    </row>
    <row r="405">
      <c r="A405" s="13"/>
      <c r="B405" s="11"/>
      <c r="C405" s="11"/>
      <c r="D405" s="11"/>
      <c r="E405" s="11"/>
      <c r="F405" s="11"/>
      <c r="G405" s="11"/>
      <c r="H405" s="11"/>
      <c r="I405" s="11"/>
      <c r="J405" s="11"/>
      <c r="K405" s="22"/>
      <c r="M405" s="13"/>
      <c r="S405" s="2"/>
      <c r="T405" s="2"/>
      <c r="U405" s="2"/>
      <c r="V405" s="2"/>
    </row>
    <row r="406">
      <c r="A406" s="13"/>
      <c r="B406" s="11"/>
      <c r="C406" s="11"/>
      <c r="D406" s="11"/>
      <c r="E406" s="11"/>
      <c r="F406" s="12"/>
      <c r="G406" s="12"/>
      <c r="H406" s="12"/>
      <c r="I406" s="11"/>
      <c r="J406" s="11"/>
      <c r="K406" s="12"/>
      <c r="M406" s="13"/>
      <c r="S406" s="2"/>
      <c r="T406" s="2"/>
      <c r="U406" s="2"/>
      <c r="V406" s="2"/>
    </row>
    <row r="407">
      <c r="A407" s="13"/>
      <c r="B407" s="11"/>
      <c r="C407" s="11"/>
      <c r="D407" s="11"/>
      <c r="E407" s="11"/>
      <c r="F407" s="12"/>
      <c r="G407" s="12"/>
      <c r="H407" s="12"/>
      <c r="I407" s="11"/>
      <c r="J407" s="11"/>
      <c r="K407" s="12"/>
      <c r="M407" s="13"/>
      <c r="S407" s="2"/>
      <c r="T407" s="2"/>
      <c r="U407" s="2"/>
      <c r="V407" s="2"/>
    </row>
    <row r="408">
      <c r="A408" s="13"/>
      <c r="B408" s="11"/>
      <c r="C408" s="11"/>
      <c r="D408" s="11"/>
      <c r="E408" s="11"/>
      <c r="F408" s="11"/>
      <c r="G408" s="11"/>
      <c r="H408" s="11"/>
      <c r="I408" s="11"/>
      <c r="J408" s="11"/>
      <c r="K408" s="21"/>
      <c r="M408" s="13"/>
      <c r="S408" s="2"/>
      <c r="T408" s="2"/>
      <c r="U408" s="2"/>
      <c r="V408" s="2"/>
    </row>
    <row r="409">
      <c r="A409" s="13"/>
      <c r="B409" s="11"/>
      <c r="C409" s="11"/>
      <c r="D409" s="11"/>
      <c r="E409" s="11"/>
      <c r="F409" s="11"/>
      <c r="G409" s="11"/>
      <c r="H409" s="11"/>
      <c r="I409" s="11"/>
      <c r="J409" s="11"/>
      <c r="K409" s="11"/>
      <c r="M409" s="13"/>
      <c r="S409" s="2"/>
      <c r="T409" s="2"/>
      <c r="U409" s="2"/>
      <c r="V409" s="2"/>
    </row>
    <row r="410">
      <c r="A410" s="13"/>
      <c r="B410" s="11"/>
      <c r="C410" s="11"/>
      <c r="D410" s="11"/>
      <c r="E410" s="11"/>
      <c r="F410" s="11"/>
      <c r="G410" s="11"/>
      <c r="H410" s="11"/>
      <c r="I410" s="11"/>
      <c r="J410" s="11"/>
      <c r="K410" s="11"/>
      <c r="M410" s="13"/>
      <c r="S410" s="2"/>
      <c r="T410" s="2"/>
      <c r="U410" s="2"/>
      <c r="V410" s="2"/>
    </row>
    <row r="411">
      <c r="A411" s="13"/>
      <c r="B411" s="11"/>
      <c r="C411" s="11"/>
      <c r="D411" s="11"/>
      <c r="E411" s="11"/>
      <c r="F411" s="11"/>
      <c r="G411" s="11"/>
      <c r="H411" s="11"/>
      <c r="I411" s="11"/>
      <c r="J411" s="11"/>
      <c r="K411" s="22"/>
      <c r="M411" s="13"/>
      <c r="S411" s="2"/>
      <c r="T411" s="2"/>
      <c r="U411" s="2"/>
      <c r="V411" s="2"/>
    </row>
    <row r="412">
      <c r="A412" s="13"/>
      <c r="B412" s="11"/>
      <c r="C412" s="11"/>
      <c r="D412" s="11"/>
      <c r="E412" s="11"/>
      <c r="F412" s="12"/>
      <c r="G412" s="12"/>
      <c r="H412" s="12"/>
      <c r="I412" s="11"/>
      <c r="J412" s="11"/>
      <c r="K412" s="11"/>
      <c r="M412" s="13"/>
      <c r="S412" s="2"/>
      <c r="T412" s="2"/>
      <c r="U412" s="2"/>
      <c r="V412" s="2"/>
    </row>
    <row r="413">
      <c r="A413" s="13"/>
      <c r="B413" s="11"/>
      <c r="C413" s="11"/>
      <c r="D413" s="11"/>
      <c r="E413" s="11"/>
      <c r="F413" s="11"/>
      <c r="G413" s="11"/>
      <c r="H413" s="11"/>
      <c r="I413" s="11"/>
      <c r="J413" s="11"/>
      <c r="K413" s="11"/>
      <c r="M413" s="13"/>
      <c r="S413" s="2"/>
      <c r="T413" s="2"/>
      <c r="U413" s="2"/>
      <c r="V413" s="2"/>
    </row>
    <row r="414">
      <c r="A414" s="13"/>
      <c r="B414" s="11"/>
      <c r="C414" s="11"/>
      <c r="D414" s="11"/>
      <c r="E414" s="11"/>
      <c r="F414" s="11"/>
      <c r="G414" s="12"/>
      <c r="H414" s="12"/>
      <c r="I414" s="11"/>
      <c r="J414" s="11"/>
      <c r="K414" s="12"/>
      <c r="M414" s="13"/>
      <c r="S414" s="2"/>
      <c r="T414" s="2"/>
      <c r="U414" s="2"/>
      <c r="V414" s="2"/>
    </row>
    <row r="415">
      <c r="A415" s="13"/>
      <c r="B415" s="11"/>
      <c r="C415" s="11"/>
      <c r="D415" s="11"/>
      <c r="E415" s="11"/>
      <c r="F415" s="11"/>
      <c r="G415" s="11"/>
      <c r="H415" s="11"/>
      <c r="I415" s="11"/>
      <c r="J415" s="11"/>
      <c r="K415" s="11"/>
      <c r="M415" s="13"/>
      <c r="S415" s="2"/>
      <c r="T415" s="2"/>
      <c r="U415" s="2"/>
      <c r="V415" s="2"/>
    </row>
    <row r="416">
      <c r="A416" s="13"/>
      <c r="B416" s="11"/>
      <c r="C416" s="11"/>
      <c r="D416" s="11"/>
      <c r="E416" s="11"/>
      <c r="F416" s="11"/>
      <c r="G416" s="11"/>
      <c r="H416" s="11"/>
      <c r="I416" s="11"/>
      <c r="J416" s="11"/>
      <c r="K416" s="11"/>
      <c r="M416" s="13"/>
      <c r="S416" s="2"/>
      <c r="T416" s="2"/>
      <c r="U416" s="2"/>
      <c r="V416" s="2"/>
    </row>
    <row r="417">
      <c r="A417" s="13"/>
      <c r="B417" s="11"/>
      <c r="C417" s="11"/>
      <c r="D417" s="11"/>
      <c r="E417" s="11"/>
      <c r="F417" s="11"/>
      <c r="G417" s="11"/>
      <c r="H417" s="11"/>
      <c r="I417" s="11"/>
      <c r="J417" s="11"/>
      <c r="K417" s="11"/>
      <c r="M417" s="13"/>
      <c r="S417" s="2"/>
      <c r="T417" s="2"/>
      <c r="U417" s="2"/>
      <c r="V417" s="2"/>
    </row>
    <row r="418">
      <c r="A418" s="13"/>
      <c r="B418" s="11"/>
      <c r="C418" s="11"/>
      <c r="D418" s="11"/>
      <c r="E418" s="11"/>
      <c r="F418" s="12"/>
      <c r="G418" s="12"/>
      <c r="H418" s="12"/>
      <c r="I418" s="11"/>
      <c r="J418" s="11"/>
      <c r="K418" s="12"/>
      <c r="M418" s="13"/>
      <c r="S418" s="2"/>
      <c r="T418" s="2"/>
      <c r="U418" s="2"/>
      <c r="V418" s="2"/>
    </row>
    <row r="419">
      <c r="A419" s="13"/>
      <c r="B419" s="11"/>
      <c r="C419" s="11"/>
      <c r="D419" s="11"/>
      <c r="E419" s="11"/>
      <c r="F419" s="12"/>
      <c r="G419" s="12"/>
      <c r="H419" s="12"/>
      <c r="I419" s="11"/>
      <c r="J419" s="11"/>
      <c r="K419" s="12"/>
      <c r="M419" s="13"/>
      <c r="S419" s="2"/>
      <c r="T419" s="2"/>
      <c r="U419" s="2"/>
      <c r="V419" s="2"/>
    </row>
    <row r="420">
      <c r="A420" s="13"/>
      <c r="B420" s="11"/>
      <c r="C420" s="11"/>
      <c r="D420" s="11"/>
      <c r="E420" s="11"/>
      <c r="F420" s="11"/>
      <c r="G420" s="11"/>
      <c r="H420" s="11"/>
      <c r="I420" s="11"/>
      <c r="J420" s="11"/>
      <c r="K420" s="11"/>
      <c r="M420" s="13"/>
      <c r="S420" s="2"/>
      <c r="T420" s="2"/>
      <c r="U420" s="2"/>
      <c r="V420" s="2"/>
    </row>
    <row r="421">
      <c r="A421" s="13"/>
      <c r="B421" s="11"/>
      <c r="C421" s="11"/>
      <c r="D421" s="11"/>
      <c r="E421" s="11"/>
      <c r="F421" s="11"/>
      <c r="G421" s="11"/>
      <c r="H421" s="11"/>
      <c r="I421" s="11"/>
      <c r="J421" s="11"/>
      <c r="K421" s="11"/>
      <c r="M421" s="13"/>
      <c r="S421" s="2"/>
      <c r="T421" s="2"/>
      <c r="U421" s="2"/>
      <c r="V421" s="2"/>
    </row>
    <row r="422">
      <c r="A422" s="13"/>
      <c r="B422" s="11"/>
      <c r="C422" s="11"/>
      <c r="D422" s="11"/>
      <c r="E422" s="11"/>
      <c r="F422" s="11"/>
      <c r="G422" s="11"/>
      <c r="H422" s="11"/>
      <c r="I422" s="11"/>
      <c r="J422" s="11"/>
      <c r="K422" s="22"/>
      <c r="M422" s="13"/>
      <c r="S422" s="2"/>
      <c r="T422" s="2"/>
      <c r="U422" s="2"/>
      <c r="V422" s="2"/>
    </row>
    <row r="423">
      <c r="A423" s="13"/>
      <c r="B423" s="11"/>
      <c r="C423" s="11"/>
      <c r="D423" s="12"/>
      <c r="E423" s="11"/>
      <c r="F423" s="12"/>
      <c r="G423" s="12"/>
      <c r="H423" s="12"/>
      <c r="I423" s="11"/>
      <c r="J423" s="11"/>
      <c r="K423" s="22"/>
      <c r="M423" s="13"/>
      <c r="S423" s="2"/>
      <c r="T423" s="2"/>
      <c r="U423" s="2"/>
      <c r="V423" s="2"/>
    </row>
    <row r="424">
      <c r="A424" s="13"/>
      <c r="B424" s="11"/>
      <c r="C424" s="11"/>
      <c r="D424" s="11"/>
      <c r="E424" s="11"/>
      <c r="F424" s="11"/>
      <c r="G424" s="11"/>
      <c r="H424" s="11"/>
      <c r="I424" s="11"/>
      <c r="J424" s="11"/>
      <c r="K424" s="11"/>
      <c r="M424" s="13"/>
      <c r="S424" s="2"/>
      <c r="T424" s="2"/>
      <c r="U424" s="2"/>
      <c r="V424" s="2"/>
    </row>
    <row r="425">
      <c r="A425" s="13"/>
      <c r="B425" s="11"/>
      <c r="C425" s="11"/>
      <c r="D425" s="11"/>
      <c r="E425" s="11"/>
      <c r="F425" s="11"/>
      <c r="G425" s="11"/>
      <c r="H425" s="11"/>
      <c r="I425" s="11"/>
      <c r="J425" s="11"/>
      <c r="K425" s="11"/>
      <c r="M425" s="13"/>
      <c r="S425" s="2"/>
      <c r="T425" s="2"/>
      <c r="U425" s="2"/>
      <c r="V425" s="2"/>
    </row>
    <row r="426">
      <c r="A426" s="13"/>
      <c r="B426" s="11"/>
      <c r="C426" s="11"/>
      <c r="D426" s="11"/>
      <c r="E426" s="11"/>
      <c r="F426" s="12"/>
      <c r="G426" s="12"/>
      <c r="H426" s="12"/>
      <c r="I426" s="11"/>
      <c r="J426" s="11"/>
      <c r="K426" s="12"/>
      <c r="M426" s="13"/>
      <c r="S426" s="2"/>
      <c r="T426" s="2"/>
      <c r="U426" s="2"/>
      <c r="V426" s="2"/>
    </row>
    <row r="427">
      <c r="A427" s="13"/>
      <c r="B427" s="11"/>
      <c r="C427" s="11"/>
      <c r="D427" s="11"/>
      <c r="E427" s="11"/>
      <c r="F427" s="11"/>
      <c r="G427" s="11"/>
      <c r="H427" s="11"/>
      <c r="I427" s="11"/>
      <c r="J427" s="11"/>
      <c r="K427" s="22"/>
      <c r="M427" s="13"/>
      <c r="S427" s="2"/>
      <c r="T427" s="2"/>
      <c r="U427" s="2"/>
      <c r="V427" s="2"/>
    </row>
    <row r="428">
      <c r="A428" s="13"/>
      <c r="B428" s="11"/>
      <c r="C428" s="11"/>
      <c r="D428" s="11"/>
      <c r="E428" s="11"/>
      <c r="F428" s="11"/>
      <c r="G428" s="11"/>
      <c r="H428" s="11"/>
      <c r="I428" s="11"/>
      <c r="J428" s="11"/>
      <c r="K428" s="11"/>
      <c r="M428" s="13"/>
      <c r="S428" s="2"/>
      <c r="T428" s="2"/>
      <c r="U428" s="2"/>
      <c r="V428" s="2"/>
    </row>
    <row r="429">
      <c r="A429" s="13"/>
      <c r="B429" s="11"/>
      <c r="C429" s="11"/>
      <c r="D429" s="11"/>
      <c r="E429" s="11"/>
      <c r="F429" s="11"/>
      <c r="G429" s="11"/>
      <c r="H429" s="11"/>
      <c r="I429" s="11"/>
      <c r="J429" s="11"/>
      <c r="K429" s="22"/>
      <c r="M429" s="13"/>
      <c r="S429" s="2"/>
      <c r="T429" s="2"/>
      <c r="U429" s="2"/>
      <c r="V429" s="2"/>
    </row>
    <row r="430">
      <c r="A430" s="13"/>
      <c r="B430" s="11"/>
      <c r="C430" s="11"/>
      <c r="D430" s="11"/>
      <c r="E430" s="11"/>
      <c r="F430" s="11"/>
      <c r="G430" s="11"/>
      <c r="H430" s="11"/>
      <c r="I430" s="11"/>
      <c r="J430" s="11"/>
      <c r="K430" s="11"/>
      <c r="M430" s="13"/>
      <c r="S430" s="2"/>
      <c r="T430" s="2"/>
      <c r="U430" s="2"/>
      <c r="V430" s="2"/>
    </row>
    <row r="431">
      <c r="A431" s="13"/>
      <c r="B431" s="11"/>
      <c r="C431" s="11"/>
      <c r="D431" s="11"/>
      <c r="E431" s="11"/>
      <c r="F431" s="11"/>
      <c r="G431" s="11"/>
      <c r="H431" s="11"/>
      <c r="I431" s="11"/>
      <c r="J431" s="11"/>
      <c r="K431" s="22"/>
      <c r="M431" s="13"/>
      <c r="S431" s="2"/>
      <c r="T431" s="2"/>
      <c r="U431" s="2"/>
      <c r="V431" s="2"/>
    </row>
    <row r="432">
      <c r="A432" s="13"/>
      <c r="B432" s="11"/>
      <c r="C432" s="11"/>
      <c r="D432" s="11"/>
      <c r="E432" s="11"/>
      <c r="F432" s="11"/>
      <c r="G432" s="11"/>
      <c r="H432" s="11"/>
      <c r="I432" s="11"/>
      <c r="J432" s="11"/>
      <c r="K432" s="11"/>
      <c r="M432" s="13"/>
      <c r="S432" s="2"/>
      <c r="T432" s="2"/>
      <c r="U432" s="2"/>
      <c r="V432" s="2"/>
    </row>
    <row r="433">
      <c r="A433" s="13"/>
      <c r="B433" s="11"/>
      <c r="C433" s="11"/>
      <c r="D433" s="11"/>
      <c r="E433" s="11"/>
      <c r="F433" s="11"/>
      <c r="G433" s="11"/>
      <c r="H433" s="11"/>
      <c r="I433" s="11"/>
      <c r="J433" s="11"/>
      <c r="K433" s="11"/>
      <c r="M433" s="13"/>
      <c r="S433" s="2"/>
      <c r="T433" s="2"/>
      <c r="U433" s="2"/>
      <c r="V433" s="2"/>
    </row>
    <row r="434">
      <c r="A434" s="13"/>
      <c r="B434" s="11"/>
      <c r="C434" s="11"/>
      <c r="D434" s="11"/>
      <c r="E434" s="11"/>
      <c r="F434" s="11"/>
      <c r="G434" s="11"/>
      <c r="H434" s="11"/>
      <c r="I434" s="11"/>
      <c r="J434" s="11"/>
      <c r="K434" s="21"/>
      <c r="M434" s="13"/>
      <c r="S434" s="2"/>
      <c r="T434" s="2"/>
      <c r="U434" s="2"/>
      <c r="V434" s="2"/>
    </row>
    <row r="435">
      <c r="A435" s="13"/>
      <c r="B435" s="11"/>
      <c r="C435" s="11"/>
      <c r="D435" s="11"/>
      <c r="E435" s="11"/>
      <c r="F435" s="11"/>
      <c r="G435" s="11"/>
      <c r="H435" s="11"/>
      <c r="I435" s="11"/>
      <c r="J435" s="11"/>
      <c r="K435" s="11"/>
      <c r="M435" s="13"/>
      <c r="S435" s="2"/>
      <c r="T435" s="2"/>
      <c r="U435" s="2"/>
      <c r="V435" s="2"/>
    </row>
    <row r="436">
      <c r="A436" s="13"/>
      <c r="B436" s="11"/>
      <c r="C436" s="11"/>
      <c r="D436" s="11"/>
      <c r="E436" s="11"/>
      <c r="F436" s="11"/>
      <c r="G436" s="11"/>
      <c r="H436" s="11"/>
      <c r="I436" s="11"/>
      <c r="J436" s="11"/>
      <c r="K436" s="11"/>
      <c r="M436" s="13"/>
      <c r="S436" s="2"/>
      <c r="T436" s="2"/>
      <c r="U436" s="2"/>
      <c r="V436" s="2"/>
    </row>
    <row r="437">
      <c r="A437" s="13"/>
      <c r="B437" s="11"/>
      <c r="C437" s="11"/>
      <c r="D437" s="11"/>
      <c r="E437" s="11"/>
      <c r="F437" s="11"/>
      <c r="G437" s="11"/>
      <c r="H437" s="11"/>
      <c r="I437" s="11"/>
      <c r="J437" s="11"/>
      <c r="K437" s="11"/>
      <c r="M437" s="13"/>
      <c r="S437" s="2"/>
      <c r="T437" s="2"/>
      <c r="U437" s="2"/>
      <c r="V437" s="2"/>
    </row>
    <row r="438">
      <c r="A438" s="13"/>
      <c r="B438" s="11"/>
      <c r="C438" s="11"/>
      <c r="D438" s="11"/>
      <c r="E438" s="11"/>
      <c r="F438" s="11"/>
      <c r="G438" s="11"/>
      <c r="H438" s="11"/>
      <c r="I438" s="11"/>
      <c r="J438" s="11"/>
      <c r="K438" s="12"/>
      <c r="M438" s="13"/>
      <c r="S438" s="2"/>
      <c r="T438" s="2"/>
      <c r="U438" s="2"/>
      <c r="V438" s="2"/>
    </row>
    <row r="439">
      <c r="A439" s="13"/>
      <c r="B439" s="11"/>
      <c r="C439" s="11"/>
      <c r="D439" s="11"/>
      <c r="E439" s="11"/>
      <c r="F439" s="11"/>
      <c r="G439" s="11"/>
      <c r="H439" s="11"/>
      <c r="I439" s="11"/>
      <c r="J439" s="11"/>
      <c r="K439" s="11"/>
      <c r="M439" s="13"/>
      <c r="S439" s="2"/>
      <c r="T439" s="2"/>
      <c r="U439" s="2"/>
      <c r="V439" s="2"/>
    </row>
    <row r="440">
      <c r="A440" s="13"/>
      <c r="B440" s="11"/>
      <c r="C440" s="11"/>
      <c r="D440" s="11"/>
      <c r="E440" s="11"/>
      <c r="F440" s="11"/>
      <c r="G440" s="11"/>
      <c r="H440" s="11"/>
      <c r="I440" s="11"/>
      <c r="J440" s="11"/>
      <c r="K440" s="21"/>
      <c r="M440" s="13"/>
      <c r="S440" s="2"/>
      <c r="T440" s="2"/>
      <c r="U440" s="2"/>
      <c r="V440" s="2"/>
    </row>
    <row r="441">
      <c r="A441" s="13"/>
      <c r="B441" s="11"/>
      <c r="C441" s="11"/>
      <c r="D441" s="11"/>
      <c r="E441" s="11"/>
      <c r="F441" s="11"/>
      <c r="G441" s="11"/>
      <c r="H441" s="11"/>
      <c r="I441" s="11"/>
      <c r="J441" s="11"/>
      <c r="K441" s="22"/>
      <c r="M441" s="13"/>
      <c r="S441" s="2"/>
      <c r="T441" s="2"/>
      <c r="U441" s="2"/>
      <c r="V441" s="2"/>
    </row>
    <row r="442">
      <c r="A442" s="13"/>
      <c r="B442" s="11"/>
      <c r="C442" s="11"/>
      <c r="D442" s="11"/>
      <c r="E442" s="11"/>
      <c r="F442" s="11"/>
      <c r="G442" s="11"/>
      <c r="H442" s="11"/>
      <c r="I442" s="11"/>
      <c r="J442" s="11"/>
      <c r="K442" s="11"/>
      <c r="M442" s="13"/>
      <c r="S442" s="2"/>
      <c r="T442" s="2"/>
      <c r="U442" s="2"/>
      <c r="V442" s="2"/>
    </row>
    <row r="443">
      <c r="A443" s="13"/>
      <c r="B443" s="11"/>
      <c r="C443" s="11"/>
      <c r="D443" s="11"/>
      <c r="E443" s="11"/>
      <c r="F443" s="11"/>
      <c r="G443" s="11"/>
      <c r="H443" s="11"/>
      <c r="I443" s="11"/>
      <c r="J443" s="11"/>
      <c r="K443" s="11"/>
      <c r="M443" s="13"/>
      <c r="S443" s="2"/>
      <c r="T443" s="2"/>
      <c r="U443" s="2"/>
      <c r="V443" s="2"/>
    </row>
    <row r="444">
      <c r="A444" s="13"/>
      <c r="B444" s="11"/>
      <c r="C444" s="11"/>
      <c r="D444" s="11"/>
      <c r="E444" s="11"/>
      <c r="F444" s="11"/>
      <c r="G444" s="11"/>
      <c r="H444" s="11"/>
      <c r="I444" s="11"/>
      <c r="J444" s="11"/>
      <c r="K444" s="11"/>
      <c r="M444" s="13"/>
      <c r="S444" s="2"/>
      <c r="T444" s="2"/>
      <c r="U444" s="2"/>
      <c r="V444" s="2"/>
    </row>
    <row r="445">
      <c r="A445" s="13"/>
      <c r="B445" s="11"/>
      <c r="C445" s="11"/>
      <c r="D445" s="11"/>
      <c r="E445" s="11"/>
      <c r="F445" s="11"/>
      <c r="G445" s="11"/>
      <c r="H445" s="11"/>
      <c r="I445" s="11"/>
      <c r="J445" s="11"/>
      <c r="K445" s="11"/>
      <c r="M445" s="13"/>
      <c r="S445" s="2"/>
      <c r="T445" s="2"/>
      <c r="U445" s="2"/>
      <c r="V445" s="2"/>
    </row>
    <row r="446">
      <c r="A446" s="13"/>
      <c r="B446" s="11"/>
      <c r="C446" s="11"/>
      <c r="D446" s="11"/>
      <c r="E446" s="11"/>
      <c r="F446" s="11"/>
      <c r="G446" s="11"/>
      <c r="H446" s="11"/>
      <c r="I446" s="11"/>
      <c r="J446" s="11"/>
      <c r="K446" s="22"/>
      <c r="M446" s="13"/>
      <c r="S446" s="2"/>
      <c r="T446" s="2"/>
      <c r="U446" s="2"/>
      <c r="V446" s="2"/>
    </row>
    <row r="447">
      <c r="A447" s="13"/>
      <c r="B447" s="11"/>
      <c r="C447" s="11"/>
      <c r="D447" s="11"/>
      <c r="E447" s="11"/>
      <c r="F447" s="11"/>
      <c r="G447" s="11"/>
      <c r="H447" s="11"/>
      <c r="I447" s="11"/>
      <c r="J447" s="11"/>
      <c r="K447" s="11"/>
      <c r="M447" s="13"/>
      <c r="S447" s="2"/>
      <c r="T447" s="2"/>
      <c r="U447" s="2"/>
      <c r="V447" s="2"/>
    </row>
    <row r="448">
      <c r="A448" s="13"/>
      <c r="B448" s="11"/>
      <c r="C448" s="11"/>
      <c r="D448" s="11"/>
      <c r="E448" s="11"/>
      <c r="F448" s="11"/>
      <c r="G448" s="11"/>
      <c r="H448" s="11"/>
      <c r="I448" s="11"/>
      <c r="J448" s="11"/>
      <c r="K448" s="22"/>
      <c r="M448" s="13"/>
      <c r="S448" s="2"/>
      <c r="T448" s="2"/>
      <c r="U448" s="2"/>
      <c r="V448" s="2"/>
    </row>
    <row r="449">
      <c r="A449" s="13"/>
      <c r="B449" s="11"/>
      <c r="C449" s="11"/>
      <c r="D449" s="11"/>
      <c r="E449" s="11"/>
      <c r="F449" s="11"/>
      <c r="G449" s="11"/>
      <c r="H449" s="11"/>
      <c r="I449" s="11"/>
      <c r="J449" s="11"/>
      <c r="K449" s="22"/>
      <c r="M449" s="13"/>
      <c r="S449" s="2"/>
      <c r="T449" s="2"/>
      <c r="U449" s="2"/>
      <c r="V449" s="2"/>
    </row>
    <row r="450">
      <c r="A450" s="13"/>
      <c r="B450" s="11"/>
      <c r="C450" s="11"/>
      <c r="D450" s="11"/>
      <c r="E450" s="11"/>
      <c r="F450" s="11"/>
      <c r="G450" s="11"/>
      <c r="H450" s="11"/>
      <c r="I450" s="11"/>
      <c r="J450" s="11"/>
      <c r="K450" s="11"/>
      <c r="M450" s="13"/>
      <c r="S450" s="2"/>
      <c r="T450" s="2"/>
      <c r="U450" s="2"/>
      <c r="V450" s="2"/>
    </row>
    <row r="451">
      <c r="A451" s="13"/>
      <c r="B451" s="11"/>
      <c r="C451" s="11"/>
      <c r="D451" s="11"/>
      <c r="E451" s="11"/>
      <c r="F451" s="11"/>
      <c r="G451" s="11"/>
      <c r="H451" s="11"/>
      <c r="I451" s="11"/>
      <c r="J451" s="11"/>
      <c r="K451" s="22"/>
      <c r="M451" s="13"/>
      <c r="S451" s="2"/>
      <c r="T451" s="2"/>
      <c r="U451" s="2"/>
      <c r="V451" s="2"/>
    </row>
    <row r="452">
      <c r="A452" s="13"/>
      <c r="B452" s="11"/>
      <c r="C452" s="11"/>
      <c r="D452" s="11"/>
      <c r="E452" s="11"/>
      <c r="F452" s="11"/>
      <c r="G452" s="11"/>
      <c r="H452" s="11"/>
      <c r="I452" s="11"/>
      <c r="J452" s="11"/>
      <c r="K452" s="22"/>
      <c r="M452" s="13"/>
      <c r="S452" s="2"/>
      <c r="T452" s="2"/>
      <c r="U452" s="2"/>
      <c r="V452" s="2"/>
    </row>
    <row r="453">
      <c r="A453" s="13"/>
      <c r="B453" s="11"/>
      <c r="C453" s="11"/>
      <c r="D453" s="11"/>
      <c r="E453" s="11"/>
      <c r="F453" s="11"/>
      <c r="G453" s="11"/>
      <c r="H453" s="11"/>
      <c r="I453" s="11"/>
      <c r="J453" s="11"/>
      <c r="K453" s="22"/>
      <c r="M453" s="13"/>
      <c r="S453" s="2"/>
      <c r="T453" s="2"/>
      <c r="U453" s="2"/>
      <c r="V453" s="2"/>
    </row>
    <row r="454">
      <c r="A454" s="13"/>
      <c r="B454" s="11"/>
      <c r="C454" s="11"/>
      <c r="D454" s="11"/>
      <c r="E454" s="11"/>
      <c r="F454" s="11"/>
      <c r="G454" s="11"/>
      <c r="H454" s="11"/>
      <c r="I454" s="11"/>
      <c r="J454" s="11"/>
      <c r="K454" s="22"/>
      <c r="M454" s="13"/>
      <c r="S454" s="2"/>
      <c r="T454" s="2"/>
      <c r="U454" s="2"/>
      <c r="V454" s="2"/>
    </row>
    <row r="455">
      <c r="A455" s="13"/>
      <c r="B455" s="11"/>
      <c r="C455" s="11"/>
      <c r="D455" s="11"/>
      <c r="E455" s="11"/>
      <c r="F455" s="12"/>
      <c r="G455" s="12"/>
      <c r="H455" s="12"/>
      <c r="I455" s="11"/>
      <c r="J455" s="11"/>
      <c r="K455" s="21"/>
      <c r="M455" s="13"/>
      <c r="S455" s="2"/>
      <c r="T455" s="2"/>
      <c r="U455" s="2"/>
      <c r="V455" s="2"/>
    </row>
    <row r="456">
      <c r="A456" s="13"/>
      <c r="B456" s="11"/>
      <c r="C456" s="11"/>
      <c r="D456" s="11"/>
      <c r="E456" s="11"/>
      <c r="F456" s="11"/>
      <c r="G456" s="11"/>
      <c r="H456" s="11"/>
      <c r="I456" s="11"/>
      <c r="J456" s="11"/>
      <c r="K456" s="11"/>
      <c r="M456" s="13"/>
      <c r="S456" s="2"/>
      <c r="T456" s="2"/>
      <c r="U456" s="2"/>
      <c r="V456" s="2"/>
    </row>
    <row r="457">
      <c r="A457" s="13"/>
      <c r="B457" s="11"/>
      <c r="C457" s="11"/>
      <c r="D457" s="11"/>
      <c r="E457" s="11"/>
      <c r="F457" s="11"/>
      <c r="G457" s="11"/>
      <c r="H457" s="11"/>
      <c r="I457" s="11"/>
      <c r="J457" s="11"/>
      <c r="K457" s="11"/>
      <c r="M457" s="13"/>
      <c r="S457" s="2"/>
      <c r="T457" s="2"/>
      <c r="U457" s="2"/>
      <c r="V457" s="2"/>
    </row>
    <row r="458">
      <c r="A458" s="13"/>
      <c r="B458" s="11"/>
      <c r="C458" s="11"/>
      <c r="D458" s="11"/>
      <c r="E458" s="11"/>
      <c r="F458" s="11"/>
      <c r="G458" s="11"/>
      <c r="H458" s="11"/>
      <c r="I458" s="11"/>
      <c r="J458" s="11"/>
      <c r="K458" s="22"/>
      <c r="M458" s="13"/>
      <c r="S458" s="2"/>
      <c r="T458" s="2"/>
      <c r="U458" s="2"/>
      <c r="V458" s="2"/>
    </row>
    <row r="459">
      <c r="A459" s="13"/>
      <c r="B459" s="11"/>
      <c r="C459" s="11"/>
      <c r="D459" s="11"/>
      <c r="E459" s="11"/>
      <c r="F459" s="11"/>
      <c r="G459" s="11"/>
      <c r="H459" s="11"/>
      <c r="I459" s="11"/>
      <c r="J459" s="11"/>
      <c r="K459" s="22"/>
      <c r="M459" s="13"/>
      <c r="S459" s="2"/>
      <c r="T459" s="2"/>
      <c r="U459" s="2"/>
      <c r="V459" s="2"/>
    </row>
    <row r="460">
      <c r="A460" s="13"/>
      <c r="B460" s="11"/>
      <c r="C460" s="11"/>
      <c r="D460" s="11"/>
      <c r="E460" s="11"/>
      <c r="F460" s="12"/>
      <c r="G460" s="12"/>
      <c r="H460" s="12"/>
      <c r="I460" s="11"/>
      <c r="J460" s="11"/>
      <c r="K460" s="22"/>
      <c r="M460" s="13"/>
      <c r="S460" s="2"/>
      <c r="T460" s="2"/>
      <c r="U460" s="2"/>
      <c r="V460" s="2"/>
    </row>
    <row r="461">
      <c r="A461" s="13"/>
      <c r="B461" s="11"/>
      <c r="C461" s="11"/>
      <c r="D461" s="11"/>
      <c r="E461" s="11"/>
      <c r="F461" s="11"/>
      <c r="G461" s="11"/>
      <c r="H461" s="11"/>
      <c r="I461" s="11"/>
      <c r="J461" s="11"/>
      <c r="K461" s="22"/>
      <c r="M461" s="13"/>
      <c r="S461" s="2"/>
      <c r="T461" s="2"/>
      <c r="U461" s="2"/>
      <c r="V461" s="2"/>
    </row>
    <row r="462">
      <c r="A462" s="13"/>
      <c r="B462" s="11"/>
      <c r="C462" s="11"/>
      <c r="D462" s="11"/>
      <c r="E462" s="11"/>
      <c r="F462" s="11"/>
      <c r="G462" s="11"/>
      <c r="H462" s="11"/>
      <c r="I462" s="11"/>
      <c r="J462" s="11"/>
      <c r="K462" s="22"/>
      <c r="M462" s="13"/>
      <c r="S462" s="2"/>
      <c r="T462" s="2"/>
      <c r="U462" s="2"/>
      <c r="V462" s="2"/>
    </row>
    <row r="463">
      <c r="A463" s="13"/>
      <c r="B463" s="11"/>
      <c r="C463" s="11"/>
      <c r="D463" s="11"/>
      <c r="E463" s="11"/>
      <c r="F463" s="11"/>
      <c r="G463" s="11"/>
      <c r="H463" s="11"/>
      <c r="I463" s="11"/>
      <c r="J463" s="11"/>
      <c r="K463" s="11"/>
      <c r="M463" s="13"/>
      <c r="S463" s="2"/>
      <c r="T463" s="2"/>
      <c r="U463" s="2"/>
      <c r="V463" s="2"/>
    </row>
    <row r="464">
      <c r="A464" s="13"/>
      <c r="B464" s="11"/>
      <c r="C464" s="11"/>
      <c r="D464" s="11"/>
      <c r="E464" s="11"/>
      <c r="F464" s="11"/>
      <c r="G464" s="11"/>
      <c r="H464" s="11"/>
      <c r="I464" s="11"/>
      <c r="J464" s="11"/>
      <c r="K464" s="11"/>
      <c r="M464" s="13"/>
      <c r="U464" s="2"/>
      <c r="V464" s="2"/>
    </row>
    <row r="465">
      <c r="A465" s="13"/>
      <c r="B465" s="11"/>
      <c r="C465" s="11"/>
      <c r="D465" s="11"/>
      <c r="E465" s="11"/>
      <c r="F465" s="11"/>
      <c r="G465" s="11"/>
      <c r="H465" s="11"/>
      <c r="I465" s="11"/>
      <c r="J465" s="11"/>
      <c r="K465" s="11"/>
      <c r="M465" s="13"/>
    </row>
    <row r="466">
      <c r="A466" s="13"/>
      <c r="B466" s="11"/>
      <c r="C466" s="11"/>
      <c r="D466" s="11"/>
      <c r="E466" s="11"/>
      <c r="F466" s="11"/>
      <c r="G466" s="11"/>
      <c r="H466" s="11"/>
      <c r="I466" s="11"/>
      <c r="J466" s="11"/>
      <c r="K466" s="11"/>
      <c r="M466" s="13"/>
    </row>
    <row r="467">
      <c r="A467" s="13"/>
      <c r="B467" s="11"/>
      <c r="C467" s="11"/>
      <c r="D467" s="11"/>
      <c r="E467" s="11"/>
      <c r="F467" s="11"/>
      <c r="G467" s="11"/>
      <c r="H467" s="11"/>
      <c r="I467" s="11"/>
      <c r="J467" s="11"/>
      <c r="K467" s="21"/>
      <c r="M467" s="13"/>
    </row>
    <row r="468">
      <c r="A468" s="13"/>
      <c r="B468" s="11"/>
      <c r="C468" s="11"/>
      <c r="D468" s="11"/>
      <c r="E468" s="11"/>
      <c r="F468" s="11"/>
      <c r="G468" s="11"/>
      <c r="H468" s="11"/>
      <c r="I468" s="11"/>
      <c r="J468" s="11"/>
      <c r="K468" s="22"/>
      <c r="M468" s="13"/>
    </row>
    <row r="469">
      <c r="A469" s="13"/>
      <c r="B469" s="11"/>
      <c r="C469" s="11"/>
      <c r="D469" s="11"/>
      <c r="E469" s="11"/>
      <c r="F469" s="11"/>
      <c r="G469" s="11"/>
      <c r="H469" s="11"/>
      <c r="I469" s="11"/>
      <c r="J469" s="11"/>
      <c r="K469" s="21"/>
      <c r="M469" s="13"/>
    </row>
    <row r="470">
      <c r="A470" s="13"/>
      <c r="B470" s="11"/>
      <c r="C470" s="11"/>
      <c r="D470" s="11"/>
      <c r="E470" s="11"/>
      <c r="F470" s="11"/>
      <c r="G470" s="11"/>
      <c r="H470" s="11"/>
      <c r="I470" s="11"/>
      <c r="J470" s="11"/>
      <c r="K470" s="11"/>
      <c r="M470" s="13"/>
    </row>
    <row r="471">
      <c r="A471" s="13"/>
      <c r="B471" s="11"/>
      <c r="C471" s="11"/>
      <c r="D471" s="11"/>
      <c r="E471" s="11"/>
      <c r="F471" s="11"/>
      <c r="G471" s="11"/>
      <c r="H471" s="11"/>
      <c r="I471" s="11"/>
      <c r="J471" s="11"/>
      <c r="K471" s="22"/>
      <c r="M471" s="13"/>
    </row>
    <row r="472">
      <c r="A472" s="13"/>
      <c r="B472" s="11"/>
      <c r="C472" s="11"/>
      <c r="D472" s="11"/>
      <c r="E472" s="11"/>
      <c r="F472" s="11"/>
      <c r="G472" s="11"/>
      <c r="H472" s="11"/>
      <c r="I472" s="11"/>
      <c r="J472" s="11"/>
      <c r="K472" s="22"/>
      <c r="M472" s="13"/>
    </row>
    <row r="473">
      <c r="A473" s="13"/>
      <c r="B473" s="11"/>
      <c r="C473" s="11"/>
      <c r="D473" s="11"/>
      <c r="E473" s="11"/>
      <c r="F473" s="11"/>
      <c r="G473" s="11"/>
      <c r="H473" s="11"/>
      <c r="I473" s="11"/>
      <c r="J473" s="11"/>
      <c r="K473" s="21"/>
      <c r="M473" s="13"/>
    </row>
    <row r="474">
      <c r="A474" s="13"/>
      <c r="B474" s="11"/>
      <c r="C474" s="11"/>
      <c r="D474" s="11"/>
      <c r="E474" s="11"/>
      <c r="F474" s="11"/>
      <c r="G474" s="11"/>
      <c r="H474" s="11"/>
      <c r="I474" s="11"/>
      <c r="J474" s="11"/>
      <c r="K474" s="22"/>
      <c r="M474" s="13"/>
    </row>
    <row r="475">
      <c r="A475" s="13"/>
      <c r="B475" s="11"/>
      <c r="C475" s="11"/>
      <c r="D475" s="11"/>
      <c r="E475" s="11"/>
      <c r="F475" s="11"/>
      <c r="G475" s="11"/>
      <c r="H475" s="11"/>
      <c r="I475" s="11"/>
      <c r="J475" s="11"/>
      <c r="K475" s="22"/>
      <c r="M475" s="13"/>
    </row>
    <row r="476">
      <c r="A476" s="13"/>
      <c r="B476" s="11"/>
      <c r="C476" s="11"/>
      <c r="D476" s="11"/>
      <c r="E476" s="11"/>
      <c r="F476" s="11"/>
      <c r="G476" s="11"/>
      <c r="H476" s="11"/>
      <c r="I476" s="11"/>
      <c r="J476" s="11"/>
      <c r="K476" s="11"/>
      <c r="M476" s="13"/>
    </row>
    <row r="477">
      <c r="A477" s="13"/>
      <c r="B477" s="11"/>
      <c r="C477" s="11"/>
      <c r="D477" s="11"/>
      <c r="E477" s="11"/>
      <c r="F477" s="12"/>
      <c r="G477" s="12"/>
      <c r="H477" s="12"/>
      <c r="I477" s="11"/>
      <c r="J477" s="11"/>
      <c r="K477" s="22"/>
      <c r="M477" s="13"/>
    </row>
    <row r="478">
      <c r="A478" s="13"/>
      <c r="B478" s="11"/>
      <c r="C478" s="11"/>
      <c r="D478" s="11"/>
      <c r="E478" s="11"/>
      <c r="F478" s="11"/>
      <c r="G478" s="11"/>
      <c r="H478" s="11"/>
      <c r="I478" s="11"/>
      <c r="J478" s="11"/>
      <c r="K478" s="22"/>
      <c r="M478" s="13"/>
    </row>
    <row r="479">
      <c r="A479" s="13"/>
      <c r="B479" s="11"/>
      <c r="C479" s="11"/>
      <c r="D479" s="11"/>
      <c r="E479" s="11"/>
      <c r="F479" s="11"/>
      <c r="G479" s="11"/>
      <c r="H479" s="11"/>
      <c r="I479" s="11"/>
      <c r="J479" s="11"/>
      <c r="K479" s="21"/>
      <c r="M479" s="13"/>
    </row>
    <row r="480">
      <c r="A480" s="13"/>
      <c r="B480" s="11"/>
      <c r="C480" s="11"/>
      <c r="D480" s="11"/>
      <c r="E480" s="11"/>
      <c r="F480" s="11"/>
      <c r="G480" s="11"/>
      <c r="H480" s="11"/>
      <c r="I480" s="11"/>
      <c r="J480" s="11"/>
      <c r="K480" s="11"/>
      <c r="M480" s="13"/>
    </row>
    <row r="481">
      <c r="A481" s="13"/>
      <c r="B481" s="11"/>
      <c r="C481" s="11"/>
      <c r="D481" s="11"/>
      <c r="E481" s="11"/>
      <c r="F481" s="12"/>
      <c r="G481" s="12"/>
      <c r="H481" s="12"/>
      <c r="I481" s="11"/>
      <c r="J481" s="11"/>
      <c r="K481" s="22"/>
      <c r="M481" s="13"/>
    </row>
    <row r="482">
      <c r="A482" s="13"/>
      <c r="B482" s="11"/>
      <c r="C482" s="11"/>
      <c r="D482" s="11"/>
      <c r="E482" s="11"/>
      <c r="F482" s="11"/>
      <c r="G482" s="11"/>
      <c r="H482" s="11"/>
      <c r="I482" s="11"/>
      <c r="J482" s="11"/>
      <c r="K482" s="22"/>
      <c r="M482" s="13"/>
    </row>
    <row r="483">
      <c r="A483" s="13"/>
      <c r="B483" s="11"/>
      <c r="C483" s="11"/>
      <c r="D483" s="11"/>
      <c r="E483" s="11"/>
      <c r="F483" s="11"/>
      <c r="G483" s="11"/>
      <c r="H483" s="11"/>
      <c r="I483" s="11"/>
      <c r="J483" s="11"/>
      <c r="K483" s="22"/>
      <c r="M483" s="13"/>
    </row>
    <row r="484">
      <c r="A484" s="13"/>
      <c r="B484" s="11"/>
      <c r="C484" s="11"/>
      <c r="D484" s="11"/>
      <c r="E484" s="11"/>
      <c r="F484" s="11"/>
      <c r="G484" s="11"/>
      <c r="H484" s="11"/>
      <c r="I484" s="11"/>
      <c r="J484" s="11"/>
      <c r="K484" s="11"/>
      <c r="M484" s="13"/>
    </row>
    <row r="485">
      <c r="A485" s="13"/>
      <c r="B485" s="11"/>
      <c r="C485" s="11"/>
      <c r="D485" s="11"/>
      <c r="E485" s="11"/>
      <c r="F485" s="11"/>
      <c r="G485" s="11"/>
      <c r="H485" s="11"/>
      <c r="I485" s="11"/>
      <c r="J485" s="11"/>
      <c r="K485" s="22"/>
      <c r="M485" s="13"/>
    </row>
    <row r="486">
      <c r="A486" s="13"/>
      <c r="B486" s="11"/>
      <c r="C486" s="11"/>
      <c r="D486" s="11"/>
      <c r="E486" s="11"/>
      <c r="F486" s="11"/>
      <c r="G486" s="12"/>
      <c r="H486" s="12"/>
      <c r="I486" s="11"/>
      <c r="J486" s="11"/>
      <c r="K486" s="22"/>
      <c r="M486" s="13"/>
    </row>
    <row r="487">
      <c r="A487" s="13"/>
      <c r="B487" s="11"/>
      <c r="C487" s="11"/>
      <c r="D487" s="11"/>
      <c r="E487" s="11"/>
      <c r="F487" s="11"/>
      <c r="G487" s="11"/>
      <c r="H487" s="11"/>
      <c r="I487" s="11"/>
      <c r="J487" s="11"/>
      <c r="K487" s="12"/>
      <c r="M487" s="13"/>
    </row>
    <row r="488">
      <c r="A488" s="13"/>
      <c r="B488" s="11"/>
      <c r="C488" s="11"/>
      <c r="D488" s="11"/>
      <c r="E488" s="11"/>
      <c r="F488" s="11"/>
      <c r="G488" s="11"/>
      <c r="H488" s="11"/>
      <c r="I488" s="11"/>
      <c r="J488" s="11"/>
      <c r="K488" s="11"/>
      <c r="M488" s="13"/>
    </row>
    <row r="489">
      <c r="A489" s="13"/>
      <c r="B489" s="11"/>
      <c r="C489" s="11"/>
      <c r="D489" s="11"/>
      <c r="E489" s="11"/>
      <c r="F489" s="11"/>
      <c r="G489" s="11"/>
      <c r="H489" s="11"/>
      <c r="I489" s="11"/>
      <c r="J489" s="11"/>
      <c r="K489" s="11"/>
      <c r="M489" s="13"/>
    </row>
    <row r="490">
      <c r="A490" s="13"/>
      <c r="B490" s="11"/>
      <c r="C490" s="11"/>
      <c r="D490" s="11"/>
      <c r="E490" s="11"/>
      <c r="F490" s="11"/>
      <c r="G490" s="11"/>
      <c r="H490" s="11"/>
      <c r="I490" s="11"/>
      <c r="J490" s="11"/>
      <c r="K490" s="22"/>
      <c r="M490" s="13"/>
    </row>
    <row r="491">
      <c r="A491" s="13"/>
      <c r="B491" s="11"/>
      <c r="C491" s="11"/>
      <c r="D491" s="11"/>
      <c r="E491" s="11"/>
      <c r="F491" s="11"/>
      <c r="G491" s="11"/>
      <c r="H491" s="11"/>
      <c r="I491" s="11"/>
      <c r="J491" s="11"/>
      <c r="K491" s="11"/>
      <c r="M491" s="13"/>
    </row>
    <row r="492">
      <c r="A492" s="13"/>
      <c r="B492" s="11"/>
      <c r="C492" s="11"/>
      <c r="D492" s="11"/>
      <c r="E492" s="11"/>
      <c r="F492" s="11"/>
      <c r="G492" s="11"/>
      <c r="H492" s="11"/>
      <c r="I492" s="11"/>
      <c r="J492" s="11"/>
      <c r="K492" s="11"/>
      <c r="M492" s="13"/>
    </row>
    <row r="493">
      <c r="A493" s="13"/>
      <c r="B493" s="11"/>
      <c r="C493" s="12"/>
      <c r="D493" s="11"/>
      <c r="E493" s="11"/>
      <c r="F493" s="12"/>
      <c r="G493" s="12"/>
      <c r="H493" s="12"/>
      <c r="I493" s="11"/>
      <c r="J493" s="11"/>
      <c r="K493" s="12"/>
      <c r="M493" s="13"/>
    </row>
    <row r="494">
      <c r="A494" s="13"/>
      <c r="B494" s="11"/>
      <c r="C494" s="11"/>
      <c r="D494" s="11"/>
      <c r="E494" s="11"/>
      <c r="F494" s="11"/>
      <c r="G494" s="11"/>
      <c r="H494" s="11"/>
      <c r="I494" s="11"/>
      <c r="J494" s="11"/>
      <c r="K494" s="21"/>
      <c r="M494" s="13"/>
    </row>
    <row r="495">
      <c r="A495" s="13"/>
      <c r="B495" s="11"/>
      <c r="C495" s="11"/>
      <c r="D495" s="11"/>
      <c r="E495" s="11"/>
      <c r="F495" s="11"/>
      <c r="G495" s="11"/>
      <c r="H495" s="11"/>
      <c r="I495" s="11"/>
      <c r="J495" s="11"/>
      <c r="K495" s="11"/>
      <c r="M495" s="13"/>
    </row>
    <row r="496">
      <c r="A496" s="13"/>
      <c r="B496" s="11"/>
      <c r="C496" s="11"/>
      <c r="D496" s="11"/>
      <c r="E496" s="11"/>
      <c r="F496" s="11"/>
      <c r="G496" s="11"/>
      <c r="H496" s="11"/>
      <c r="I496" s="11"/>
      <c r="J496" s="11"/>
      <c r="K496" s="22"/>
      <c r="M496" s="13"/>
    </row>
    <row r="497">
      <c r="A497" s="13"/>
      <c r="B497" s="11"/>
      <c r="C497" s="11"/>
      <c r="D497" s="11"/>
      <c r="E497" s="11"/>
      <c r="F497" s="11"/>
      <c r="G497" s="11"/>
      <c r="H497" s="11"/>
      <c r="I497" s="11"/>
      <c r="J497" s="11"/>
      <c r="K497" s="21"/>
      <c r="M497" s="13"/>
    </row>
    <row r="498">
      <c r="A498" s="13"/>
      <c r="B498" s="11"/>
      <c r="C498" s="11"/>
      <c r="D498" s="11"/>
      <c r="E498" s="11"/>
      <c r="F498" s="11"/>
      <c r="G498" s="11"/>
      <c r="H498" s="11"/>
      <c r="I498" s="11"/>
      <c r="J498" s="11"/>
      <c r="K498" s="22"/>
      <c r="M498" s="13"/>
    </row>
    <row r="499">
      <c r="A499" s="13"/>
      <c r="B499" s="11"/>
      <c r="C499" s="11"/>
      <c r="D499" s="11"/>
      <c r="E499" s="11"/>
      <c r="F499" s="11"/>
      <c r="G499" s="11"/>
      <c r="H499" s="11"/>
      <c r="I499" s="11"/>
      <c r="J499" s="11"/>
      <c r="K499" s="21"/>
      <c r="M499" s="13"/>
    </row>
    <row r="500">
      <c r="A500" s="13"/>
      <c r="B500" s="11"/>
      <c r="C500" s="11"/>
      <c r="D500" s="11"/>
      <c r="E500" s="11"/>
      <c r="F500" s="11"/>
      <c r="G500" s="11"/>
      <c r="H500" s="11"/>
      <c r="I500" s="11"/>
      <c r="J500" s="11"/>
      <c r="K500" s="11"/>
      <c r="M500" s="13"/>
    </row>
    <row r="501">
      <c r="A501" s="13"/>
      <c r="B501" s="11"/>
      <c r="C501" s="11"/>
      <c r="D501" s="11"/>
      <c r="E501" s="11"/>
      <c r="F501" s="11"/>
      <c r="G501" s="11"/>
      <c r="H501" s="11"/>
      <c r="I501" s="11"/>
      <c r="J501" s="11"/>
      <c r="K501" s="11"/>
      <c r="M501" s="13"/>
    </row>
    <row r="502">
      <c r="A502" s="13"/>
      <c r="B502" s="11"/>
      <c r="C502" s="11"/>
      <c r="D502" s="11"/>
      <c r="E502" s="11"/>
      <c r="F502" s="11"/>
      <c r="G502" s="11"/>
      <c r="H502" s="11"/>
      <c r="I502" s="11"/>
      <c r="J502" s="11"/>
      <c r="K502" s="11"/>
      <c r="M502" s="13"/>
    </row>
    <row r="503">
      <c r="A503" s="13"/>
      <c r="B503" s="11"/>
      <c r="C503" s="11"/>
      <c r="D503" s="11"/>
      <c r="E503" s="11"/>
      <c r="F503" s="11"/>
      <c r="G503" s="11"/>
      <c r="H503" s="11"/>
      <c r="I503" s="11"/>
      <c r="J503" s="11"/>
      <c r="K503" s="21"/>
      <c r="M503" s="13"/>
    </row>
    <row r="504">
      <c r="A504" s="13"/>
      <c r="B504" s="11"/>
      <c r="C504" s="11"/>
      <c r="D504" s="11"/>
      <c r="E504" s="11"/>
      <c r="F504" s="11"/>
      <c r="G504" s="11"/>
      <c r="H504" s="11"/>
      <c r="I504" s="11"/>
      <c r="J504" s="11"/>
      <c r="K504" s="21"/>
      <c r="M504" s="13"/>
    </row>
    <row r="505">
      <c r="A505" s="13"/>
      <c r="B505" s="11"/>
      <c r="C505" s="11"/>
      <c r="D505" s="11"/>
      <c r="E505" s="11"/>
      <c r="F505" s="11"/>
      <c r="G505" s="11"/>
      <c r="H505" s="11"/>
      <c r="I505" s="11"/>
      <c r="J505" s="11"/>
      <c r="K505" s="21"/>
      <c r="M505" s="13"/>
    </row>
    <row r="506">
      <c r="A506" s="13"/>
      <c r="B506" s="11"/>
      <c r="C506" s="11"/>
      <c r="D506" s="11"/>
      <c r="E506" s="11"/>
      <c r="F506" s="11"/>
      <c r="G506" s="11"/>
      <c r="H506" s="11"/>
      <c r="I506" s="11"/>
      <c r="J506" s="11"/>
      <c r="K506" s="21"/>
      <c r="M506" s="13"/>
    </row>
    <row r="507">
      <c r="A507" s="13"/>
      <c r="B507" s="11"/>
      <c r="C507" s="11"/>
      <c r="D507" s="11"/>
      <c r="E507" s="11"/>
      <c r="F507" s="11"/>
      <c r="G507" s="11"/>
      <c r="H507" s="11"/>
      <c r="I507" s="11"/>
      <c r="J507" s="11"/>
      <c r="K507" s="11"/>
      <c r="M507" s="13"/>
    </row>
    <row r="508">
      <c r="A508" s="13"/>
      <c r="B508" s="11"/>
      <c r="C508" s="11"/>
      <c r="D508" s="11"/>
      <c r="E508" s="11"/>
      <c r="F508" s="11"/>
      <c r="G508" s="11"/>
      <c r="H508" s="11"/>
      <c r="I508" s="11"/>
      <c r="J508" s="11"/>
      <c r="K508" s="11"/>
      <c r="M508" s="13"/>
    </row>
    <row r="509">
      <c r="A509" s="13"/>
      <c r="B509" s="11"/>
      <c r="C509" s="11"/>
      <c r="D509" s="11"/>
      <c r="E509" s="11"/>
      <c r="F509" s="11"/>
      <c r="G509" s="11"/>
      <c r="H509" s="11"/>
      <c r="I509" s="11"/>
      <c r="J509" s="11"/>
      <c r="K509" s="11"/>
      <c r="M509" s="13"/>
    </row>
    <row r="510">
      <c r="A510" s="13"/>
      <c r="B510" s="11"/>
      <c r="C510" s="11"/>
      <c r="D510" s="11"/>
      <c r="E510" s="11"/>
      <c r="F510" s="11"/>
      <c r="G510" s="11"/>
      <c r="H510" s="11"/>
      <c r="I510" s="11"/>
      <c r="J510" s="11"/>
      <c r="K510" s="21"/>
      <c r="M510" s="13"/>
    </row>
    <row r="511">
      <c r="A511" s="13"/>
      <c r="B511" s="11"/>
      <c r="C511" s="11"/>
      <c r="D511" s="11"/>
      <c r="E511" s="11"/>
      <c r="F511" s="11"/>
      <c r="G511" s="11"/>
      <c r="H511" s="11"/>
      <c r="I511" s="11"/>
      <c r="J511" s="11"/>
      <c r="K511" s="21"/>
      <c r="M511" s="13"/>
    </row>
    <row r="512">
      <c r="A512" s="13"/>
      <c r="B512" s="11"/>
      <c r="C512" s="11"/>
      <c r="D512" s="11"/>
      <c r="E512" s="11"/>
      <c r="F512" s="11"/>
      <c r="G512" s="11"/>
      <c r="H512" s="11"/>
      <c r="I512" s="11"/>
      <c r="J512" s="11"/>
      <c r="K512" s="11"/>
      <c r="M512" s="13"/>
    </row>
    <row r="513">
      <c r="A513" s="13"/>
      <c r="B513" s="11"/>
      <c r="C513" s="11"/>
      <c r="D513" s="11"/>
      <c r="E513" s="11"/>
      <c r="F513" s="11"/>
      <c r="G513" s="11"/>
      <c r="H513" s="11"/>
      <c r="I513" s="11"/>
      <c r="J513" s="11"/>
      <c r="K513" s="21"/>
      <c r="M513" s="13"/>
    </row>
    <row r="514">
      <c r="A514" s="13"/>
      <c r="B514" s="11"/>
      <c r="C514" s="11"/>
      <c r="D514" s="11"/>
      <c r="E514" s="11"/>
      <c r="F514" s="11"/>
      <c r="G514" s="11"/>
      <c r="H514" s="11"/>
      <c r="I514" s="11"/>
      <c r="J514" s="11"/>
      <c r="K514" s="21"/>
      <c r="M514" s="13"/>
    </row>
    <row r="515">
      <c r="A515" s="13"/>
      <c r="B515" s="11"/>
      <c r="C515" s="11"/>
      <c r="D515" s="11"/>
      <c r="E515" s="11"/>
      <c r="F515" s="11"/>
      <c r="G515" s="11"/>
      <c r="H515" s="11"/>
      <c r="I515" s="11"/>
      <c r="J515" s="11"/>
      <c r="K515" s="21"/>
      <c r="M515" s="13"/>
    </row>
    <row r="516">
      <c r="A516" s="13"/>
      <c r="B516" s="11"/>
      <c r="C516" s="11"/>
      <c r="D516" s="11"/>
      <c r="E516" s="11"/>
      <c r="F516" s="11"/>
      <c r="G516" s="11"/>
      <c r="H516" s="11"/>
      <c r="I516" s="11"/>
      <c r="J516" s="11"/>
      <c r="K516" s="21"/>
      <c r="M516" s="13"/>
    </row>
    <row r="517">
      <c r="A517" s="13"/>
      <c r="B517" s="11"/>
      <c r="C517" s="17"/>
      <c r="D517" s="18"/>
      <c r="E517" s="18"/>
      <c r="F517" s="18"/>
      <c r="G517" s="18"/>
      <c r="H517" s="18"/>
      <c r="I517" s="11"/>
      <c r="J517" s="11"/>
      <c r="M517" s="13"/>
    </row>
    <row r="518">
      <c r="A518" s="13"/>
      <c r="B518" s="11"/>
      <c r="C518" s="11"/>
      <c r="D518" s="11"/>
      <c r="E518" s="11"/>
      <c r="F518" s="11"/>
      <c r="G518" s="11"/>
      <c r="H518" s="11"/>
      <c r="I518" s="11"/>
      <c r="J518" s="11"/>
      <c r="M518" s="13"/>
    </row>
    <row r="519">
      <c r="A519" s="13"/>
      <c r="B519" s="11"/>
      <c r="I519" s="11"/>
      <c r="J519" s="11"/>
      <c r="M519" s="13"/>
    </row>
    <row r="520">
      <c r="A520" s="13"/>
      <c r="B520" s="26"/>
      <c r="C520" s="27"/>
      <c r="D520" s="27"/>
      <c r="E520" s="26"/>
      <c r="F520" s="26"/>
      <c r="G520" s="26"/>
      <c r="H520" s="26"/>
      <c r="I520" s="26"/>
      <c r="J520" s="26"/>
      <c r="M520" s="13"/>
    </row>
    <row r="521">
      <c r="A521" s="13"/>
      <c r="B521" s="26"/>
      <c r="C521" s="27"/>
      <c r="D521" s="27"/>
      <c r="E521" s="26"/>
      <c r="F521" s="26"/>
      <c r="G521" s="26"/>
      <c r="H521" s="26"/>
      <c r="I521" s="26"/>
      <c r="J521" s="26"/>
      <c r="M521" s="13"/>
      <c r="N521" s="11"/>
      <c r="O521" s="11"/>
      <c r="P521" s="11"/>
      <c r="Q521" s="11"/>
      <c r="R521" s="11"/>
      <c r="S521" s="11"/>
      <c r="T521" s="11"/>
      <c r="U521" s="11"/>
      <c r="V521" s="11"/>
    </row>
    <row r="522">
      <c r="A522" s="13"/>
      <c r="B522" s="26"/>
      <c r="C522" s="27"/>
      <c r="D522" s="27"/>
      <c r="E522" s="26"/>
      <c r="F522" s="26"/>
      <c r="G522" s="26"/>
      <c r="H522" s="26"/>
      <c r="I522" s="26"/>
      <c r="J522" s="26"/>
      <c r="M522" s="13"/>
      <c r="N522" s="11"/>
      <c r="O522" s="11"/>
      <c r="P522" s="11"/>
      <c r="Q522" s="11"/>
      <c r="R522" s="11"/>
      <c r="S522" s="11"/>
      <c r="T522" s="11"/>
      <c r="U522" s="11"/>
      <c r="V522" s="11"/>
    </row>
    <row r="523">
      <c r="A523" s="13"/>
      <c r="B523" s="26"/>
      <c r="C523" s="27"/>
      <c r="D523" s="27"/>
      <c r="E523" s="26"/>
      <c r="F523" s="26"/>
      <c r="G523" s="26"/>
      <c r="H523" s="26"/>
      <c r="I523" s="26"/>
      <c r="J523" s="26"/>
      <c r="M523" s="13"/>
      <c r="N523" s="11"/>
      <c r="O523" s="11"/>
      <c r="P523" s="11"/>
      <c r="Q523" s="11"/>
      <c r="R523" s="12"/>
      <c r="S523" s="12"/>
      <c r="T523" s="12"/>
      <c r="U523" s="11"/>
      <c r="V523" s="11"/>
    </row>
    <row r="524">
      <c r="A524" s="13"/>
      <c r="B524" s="11"/>
      <c r="C524" s="11"/>
      <c r="D524" s="11"/>
      <c r="E524" s="11"/>
      <c r="F524" s="11"/>
      <c r="G524" s="11"/>
      <c r="H524" s="11"/>
      <c r="I524" s="11"/>
      <c r="J524" s="11"/>
      <c r="M524" s="13"/>
      <c r="N524" s="11"/>
      <c r="O524" s="11"/>
      <c r="P524" s="28"/>
      <c r="Q524" s="11"/>
      <c r="R524" s="11"/>
      <c r="S524" s="11"/>
      <c r="T524" s="11"/>
      <c r="U524" s="11"/>
      <c r="V524" s="11"/>
    </row>
    <row r="525">
      <c r="A525" s="13"/>
      <c r="B525" s="11"/>
      <c r="C525" s="11"/>
      <c r="D525" s="11"/>
      <c r="E525" s="11"/>
      <c r="F525" s="11"/>
      <c r="G525" s="11"/>
      <c r="H525" s="11"/>
      <c r="I525" s="11"/>
      <c r="J525" s="11"/>
      <c r="M525" s="13"/>
      <c r="N525" s="11"/>
      <c r="O525" s="11"/>
      <c r="P525" s="28"/>
      <c r="Q525" s="11"/>
      <c r="R525" s="11"/>
      <c r="S525" s="11"/>
      <c r="T525" s="11"/>
      <c r="U525" s="11"/>
      <c r="V525" s="11"/>
    </row>
    <row r="526">
      <c r="A526" s="13"/>
      <c r="B526" s="11"/>
      <c r="C526" s="11"/>
      <c r="D526" s="11"/>
      <c r="E526" s="11"/>
      <c r="F526" s="11"/>
      <c r="G526" s="13"/>
      <c r="H526" s="11"/>
      <c r="I526" s="11"/>
      <c r="J526" s="11"/>
      <c r="M526" s="13"/>
      <c r="N526" s="11"/>
      <c r="O526" s="11"/>
      <c r="P526" s="28"/>
      <c r="Q526" s="11"/>
      <c r="R526" s="11"/>
      <c r="S526" s="11"/>
      <c r="T526" s="11"/>
      <c r="U526" s="11"/>
      <c r="V526" s="11"/>
    </row>
    <row r="527">
      <c r="A527" s="13"/>
      <c r="B527" s="11"/>
      <c r="C527" s="11"/>
      <c r="D527" s="11"/>
      <c r="E527" s="11"/>
      <c r="F527" s="11"/>
      <c r="G527" s="11"/>
      <c r="H527" s="11"/>
      <c r="I527" s="11"/>
      <c r="J527" s="11"/>
      <c r="M527" s="13"/>
      <c r="N527" s="11"/>
      <c r="O527" s="11"/>
      <c r="P527" s="28"/>
      <c r="Q527" s="11"/>
      <c r="R527" s="11"/>
      <c r="S527" s="13"/>
      <c r="T527" s="11"/>
      <c r="U527" s="11"/>
      <c r="V527" s="11"/>
    </row>
    <row r="528">
      <c r="A528" s="13"/>
      <c r="B528" s="11"/>
      <c r="C528" s="11"/>
      <c r="D528" s="11"/>
      <c r="E528" s="11"/>
      <c r="F528" s="11"/>
      <c r="G528" s="11"/>
      <c r="H528" s="11"/>
      <c r="I528" s="11"/>
      <c r="J528" s="11"/>
      <c r="M528" s="13"/>
      <c r="N528" s="11"/>
      <c r="O528" s="11"/>
      <c r="P528" s="28"/>
      <c r="Q528" s="11"/>
      <c r="R528" s="11"/>
      <c r="S528" s="11"/>
      <c r="T528" s="11"/>
      <c r="U528" s="11"/>
      <c r="V528" s="11"/>
    </row>
    <row r="529">
      <c r="A529" s="13"/>
      <c r="B529" s="11"/>
      <c r="C529" s="11"/>
      <c r="D529" s="11"/>
      <c r="E529" s="11"/>
      <c r="F529" s="11"/>
      <c r="G529" s="11"/>
      <c r="H529" s="11"/>
      <c r="I529" s="11"/>
      <c r="J529" s="11"/>
      <c r="M529" s="13"/>
      <c r="N529" s="11"/>
      <c r="O529" s="11"/>
      <c r="P529" s="28"/>
      <c r="Q529" s="11"/>
      <c r="R529" s="11"/>
      <c r="S529" s="11"/>
      <c r="T529" s="11"/>
      <c r="U529" s="11"/>
      <c r="V529" s="11"/>
    </row>
    <row r="530">
      <c r="A530" s="13"/>
      <c r="B530" s="11"/>
      <c r="C530" s="11"/>
      <c r="D530" s="11"/>
      <c r="E530" s="11"/>
      <c r="F530" s="11"/>
      <c r="G530" s="11"/>
      <c r="H530" s="11"/>
      <c r="I530" s="11"/>
      <c r="J530" s="11"/>
      <c r="M530" s="13"/>
      <c r="N530" s="11"/>
      <c r="O530" s="11"/>
      <c r="P530" s="28"/>
      <c r="Q530" s="11"/>
      <c r="R530" s="11"/>
      <c r="S530" s="11"/>
      <c r="T530" s="11"/>
      <c r="U530" s="11"/>
      <c r="V530" s="11"/>
    </row>
    <row r="531">
      <c r="A531" s="13"/>
      <c r="B531" s="11"/>
      <c r="C531" s="11"/>
      <c r="D531" s="11"/>
      <c r="E531" s="11"/>
      <c r="F531" s="11"/>
      <c r="G531" s="11"/>
      <c r="H531" s="11"/>
      <c r="I531" s="11"/>
      <c r="J531" s="11"/>
      <c r="M531" s="13"/>
      <c r="N531" s="11"/>
      <c r="O531" s="11"/>
      <c r="P531" s="28"/>
      <c r="Q531" s="11"/>
      <c r="R531" s="11"/>
      <c r="S531" s="11"/>
      <c r="T531" s="11"/>
      <c r="U531" s="11"/>
      <c r="V531" s="11"/>
    </row>
    <row r="532">
      <c r="A532" s="13"/>
      <c r="B532" s="11"/>
      <c r="C532" s="11"/>
      <c r="D532" s="11"/>
      <c r="E532" s="11"/>
      <c r="F532" s="11"/>
      <c r="G532" s="11"/>
      <c r="H532" s="11"/>
      <c r="I532" s="11"/>
      <c r="J532" s="11"/>
      <c r="M532" s="13"/>
      <c r="N532" s="11"/>
      <c r="O532" s="11"/>
      <c r="P532" s="28"/>
      <c r="Q532" s="11"/>
      <c r="R532" s="11"/>
      <c r="S532" s="11"/>
      <c r="T532" s="11"/>
      <c r="U532" s="11"/>
      <c r="V532" s="11"/>
    </row>
    <row r="533">
      <c r="A533" s="13"/>
      <c r="B533" s="11"/>
      <c r="C533" s="11"/>
      <c r="D533" s="11"/>
      <c r="E533" s="11"/>
      <c r="F533" s="13"/>
      <c r="G533" s="13"/>
      <c r="H533" s="13"/>
      <c r="I533" s="11"/>
      <c r="J533" s="11"/>
      <c r="M533" s="13"/>
      <c r="N533" s="11"/>
      <c r="O533" s="11"/>
      <c r="P533" s="28"/>
      <c r="Q533" s="11"/>
      <c r="R533" s="11"/>
      <c r="S533" s="11"/>
      <c r="T533" s="11"/>
      <c r="U533" s="11"/>
      <c r="V533" s="11"/>
    </row>
    <row r="534">
      <c r="A534" s="13"/>
      <c r="B534" s="11"/>
      <c r="C534" s="11"/>
      <c r="D534" s="11"/>
      <c r="E534" s="11"/>
      <c r="F534" s="13"/>
      <c r="G534" s="13"/>
      <c r="H534" s="13"/>
      <c r="I534" s="11"/>
      <c r="J534" s="11"/>
      <c r="M534" s="13"/>
      <c r="N534" s="11"/>
      <c r="O534" s="11"/>
      <c r="P534" s="28"/>
      <c r="Q534" s="11"/>
      <c r="R534" s="13"/>
      <c r="S534" s="13"/>
      <c r="T534" s="13"/>
      <c r="U534" s="11"/>
      <c r="V534" s="11"/>
    </row>
    <row r="535">
      <c r="A535" s="13"/>
      <c r="B535" s="11"/>
      <c r="C535" s="11"/>
      <c r="D535" s="11"/>
      <c r="E535" s="11"/>
      <c r="F535" s="11"/>
      <c r="G535" s="11"/>
      <c r="H535" s="11"/>
      <c r="I535" s="11"/>
      <c r="J535" s="11"/>
      <c r="M535" s="13"/>
      <c r="N535" s="11"/>
      <c r="O535" s="11"/>
      <c r="P535" s="28"/>
      <c r="Q535" s="11"/>
      <c r="R535" s="11"/>
      <c r="S535" s="11"/>
      <c r="T535" s="11"/>
      <c r="U535" s="11"/>
      <c r="V535" s="11"/>
    </row>
    <row r="536">
      <c r="A536" s="13"/>
      <c r="B536" s="11"/>
      <c r="C536" s="11"/>
      <c r="D536" s="11"/>
      <c r="E536" s="11"/>
      <c r="F536" s="11"/>
      <c r="G536" s="11"/>
      <c r="H536" s="11"/>
      <c r="I536" s="11"/>
      <c r="J536" s="11"/>
      <c r="M536" s="13"/>
      <c r="N536" s="11"/>
      <c r="O536" s="11"/>
      <c r="P536" s="28"/>
      <c r="Q536" s="11"/>
      <c r="R536" s="11"/>
      <c r="S536" s="11"/>
      <c r="T536" s="11"/>
      <c r="U536" s="11"/>
      <c r="V536" s="11"/>
    </row>
    <row r="537">
      <c r="A537" s="13"/>
      <c r="B537" s="11"/>
      <c r="C537" s="11"/>
      <c r="D537" s="11"/>
      <c r="E537" s="11"/>
      <c r="F537" s="11"/>
      <c r="G537" s="11"/>
      <c r="H537" s="11"/>
      <c r="I537" s="11"/>
      <c r="J537" s="11"/>
      <c r="M537" s="13"/>
      <c r="N537" s="11"/>
      <c r="O537" s="11"/>
      <c r="P537" s="28"/>
      <c r="Q537" s="11"/>
      <c r="R537" s="11"/>
      <c r="S537" s="11"/>
      <c r="T537" s="11"/>
      <c r="U537" s="11"/>
      <c r="V537" s="11"/>
    </row>
    <row r="538">
      <c r="A538" s="13"/>
      <c r="B538" s="11"/>
      <c r="C538" s="11"/>
      <c r="D538" s="11"/>
      <c r="E538" s="11"/>
      <c r="F538" s="11"/>
      <c r="G538" s="11"/>
      <c r="H538" s="11"/>
      <c r="I538" s="11"/>
      <c r="J538" s="11"/>
      <c r="M538" s="13"/>
      <c r="N538" s="11"/>
      <c r="O538" s="11"/>
      <c r="P538" s="28"/>
      <c r="Q538" s="11"/>
      <c r="R538" s="11"/>
      <c r="S538" s="11"/>
      <c r="T538" s="11"/>
      <c r="U538" s="11"/>
      <c r="V538" s="11"/>
    </row>
    <row r="539">
      <c r="A539" s="13"/>
      <c r="B539" s="11"/>
      <c r="C539" s="11"/>
      <c r="D539" s="11"/>
      <c r="E539" s="11"/>
      <c r="F539" s="11"/>
      <c r="G539" s="11"/>
      <c r="H539" s="11"/>
      <c r="I539" s="11"/>
      <c r="J539" s="11"/>
      <c r="M539" s="13"/>
      <c r="N539" s="11"/>
      <c r="O539" s="11"/>
      <c r="P539" s="28"/>
      <c r="Q539" s="11"/>
      <c r="R539" s="11"/>
      <c r="S539" s="11"/>
      <c r="T539" s="11"/>
      <c r="U539" s="11"/>
      <c r="V539" s="11"/>
    </row>
    <row r="540">
      <c r="A540" s="13"/>
      <c r="B540" s="11"/>
      <c r="C540" s="11"/>
      <c r="D540" s="11"/>
      <c r="E540" s="11"/>
      <c r="F540" s="11"/>
      <c r="G540" s="11"/>
      <c r="H540" s="11"/>
      <c r="I540" s="11"/>
      <c r="J540" s="11"/>
      <c r="M540" s="13"/>
      <c r="N540" s="11"/>
      <c r="O540" s="11"/>
      <c r="P540" s="28"/>
      <c r="Q540" s="11"/>
      <c r="R540" s="11"/>
      <c r="S540" s="11"/>
      <c r="T540" s="11"/>
      <c r="U540" s="11"/>
      <c r="V540" s="11"/>
    </row>
    <row r="541">
      <c r="A541" s="13"/>
      <c r="B541" s="11"/>
      <c r="C541" s="11"/>
      <c r="D541" s="11"/>
      <c r="E541" s="11"/>
      <c r="F541" s="11"/>
      <c r="G541" s="11"/>
      <c r="H541" s="11"/>
      <c r="I541" s="11"/>
      <c r="J541" s="11"/>
      <c r="M541" s="13"/>
      <c r="N541" s="11"/>
      <c r="O541" s="11"/>
      <c r="P541" s="28"/>
      <c r="Q541" s="11"/>
      <c r="R541" s="11"/>
      <c r="S541" s="11"/>
      <c r="T541" s="11"/>
      <c r="U541" s="11"/>
      <c r="V541" s="11"/>
    </row>
    <row r="542">
      <c r="A542" s="13"/>
      <c r="B542" s="11"/>
      <c r="C542" s="11"/>
      <c r="D542" s="11"/>
      <c r="E542" s="11"/>
      <c r="F542" s="11"/>
      <c r="G542" s="11"/>
      <c r="H542" s="11"/>
      <c r="I542" s="11"/>
      <c r="J542" s="11"/>
      <c r="M542" s="13"/>
      <c r="N542" s="11"/>
      <c r="O542" s="11"/>
      <c r="P542" s="28"/>
      <c r="Q542" s="11"/>
      <c r="R542" s="11"/>
      <c r="S542" s="11"/>
      <c r="T542" s="11"/>
      <c r="U542" s="11"/>
      <c r="V542" s="11"/>
    </row>
    <row r="543">
      <c r="A543" s="13"/>
      <c r="B543" s="11"/>
      <c r="C543" s="11"/>
      <c r="D543" s="11"/>
      <c r="E543" s="11"/>
      <c r="F543" s="11"/>
      <c r="G543" s="11"/>
      <c r="H543" s="11"/>
      <c r="I543" s="11"/>
      <c r="J543" s="11"/>
      <c r="M543" s="13"/>
      <c r="N543" s="11"/>
      <c r="O543" s="11"/>
      <c r="P543" s="28"/>
      <c r="Q543" s="11"/>
      <c r="R543" s="11"/>
      <c r="S543" s="11"/>
      <c r="T543" s="11"/>
      <c r="U543" s="11"/>
      <c r="V543" s="11"/>
    </row>
    <row r="544">
      <c r="A544" s="13"/>
      <c r="B544" s="11"/>
      <c r="C544" s="11"/>
      <c r="D544" s="11"/>
      <c r="E544" s="11"/>
      <c r="F544" s="11"/>
      <c r="G544" s="11"/>
      <c r="H544" s="11"/>
      <c r="I544" s="11"/>
      <c r="J544" s="11"/>
      <c r="M544" s="13"/>
      <c r="N544" s="11"/>
      <c r="O544" s="11"/>
      <c r="P544" s="28"/>
      <c r="Q544" s="11"/>
      <c r="R544" s="11"/>
      <c r="S544" s="11"/>
      <c r="T544" s="11"/>
      <c r="U544" s="11"/>
      <c r="V544" s="11"/>
    </row>
    <row r="545">
      <c r="A545" s="13"/>
      <c r="B545" s="11"/>
      <c r="C545" s="11"/>
      <c r="D545" s="11"/>
      <c r="E545" s="11"/>
      <c r="F545" s="11"/>
      <c r="G545" s="11"/>
      <c r="H545" s="11"/>
      <c r="I545" s="11"/>
      <c r="J545" s="11"/>
      <c r="M545" s="13"/>
      <c r="N545" s="11"/>
      <c r="O545" s="11"/>
      <c r="P545" s="28"/>
      <c r="Q545" s="11"/>
      <c r="R545" s="11"/>
      <c r="S545" s="11"/>
      <c r="T545" s="11"/>
      <c r="U545" s="11"/>
      <c r="V545" s="11"/>
    </row>
    <row r="546">
      <c r="A546" s="13"/>
      <c r="B546" s="11"/>
      <c r="C546" s="11"/>
      <c r="D546" s="11"/>
      <c r="E546" s="11"/>
      <c r="F546" s="11"/>
      <c r="G546" s="11"/>
      <c r="H546" s="11"/>
      <c r="I546" s="11"/>
      <c r="J546" s="11"/>
      <c r="M546" s="13"/>
      <c r="N546" s="11"/>
      <c r="O546" s="11"/>
      <c r="P546" s="28"/>
      <c r="Q546" s="11"/>
      <c r="R546" s="11"/>
      <c r="S546" s="11"/>
      <c r="T546" s="11"/>
      <c r="U546" s="11"/>
      <c r="V546" s="11"/>
    </row>
    <row r="547">
      <c r="A547" s="13"/>
      <c r="B547" s="11"/>
      <c r="C547" s="11"/>
      <c r="D547" s="11"/>
      <c r="E547" s="11"/>
      <c r="F547" s="11"/>
      <c r="G547" s="11"/>
      <c r="H547" s="11"/>
      <c r="I547" s="11"/>
      <c r="J547" s="11"/>
      <c r="M547" s="13"/>
      <c r="N547" s="11"/>
      <c r="O547" s="11"/>
      <c r="P547" s="28"/>
      <c r="Q547" s="11"/>
      <c r="R547" s="11"/>
      <c r="S547" s="11"/>
      <c r="T547" s="11"/>
      <c r="U547" s="11"/>
      <c r="V547" s="11"/>
    </row>
    <row r="548">
      <c r="A548" s="13"/>
      <c r="B548" s="11"/>
      <c r="C548" s="11"/>
      <c r="D548" s="11"/>
      <c r="E548" s="11"/>
      <c r="F548" s="11"/>
      <c r="G548" s="11"/>
      <c r="H548" s="11"/>
      <c r="I548" s="11"/>
      <c r="J548" s="11"/>
      <c r="M548" s="13"/>
      <c r="N548" s="11"/>
      <c r="O548" s="11"/>
      <c r="P548" s="28"/>
      <c r="Q548" s="11"/>
      <c r="R548" s="11"/>
      <c r="S548" s="11"/>
      <c r="T548" s="11"/>
      <c r="U548" s="11"/>
      <c r="V548" s="11"/>
    </row>
    <row r="549">
      <c r="A549" s="13"/>
      <c r="B549" s="11"/>
      <c r="C549" s="11"/>
      <c r="D549" s="11"/>
      <c r="E549" s="11"/>
      <c r="F549" s="11"/>
      <c r="G549" s="11"/>
      <c r="H549" s="11"/>
      <c r="I549" s="11"/>
      <c r="J549" s="11"/>
      <c r="M549" s="13"/>
      <c r="N549" s="11"/>
      <c r="O549" s="11"/>
      <c r="P549" s="28"/>
      <c r="Q549" s="11"/>
      <c r="R549" s="11"/>
      <c r="S549" s="11"/>
      <c r="T549" s="11"/>
      <c r="U549" s="11"/>
      <c r="V549" s="11"/>
    </row>
    <row r="550">
      <c r="A550" s="13"/>
      <c r="B550" s="11"/>
      <c r="C550" s="11"/>
      <c r="D550" s="11"/>
      <c r="E550" s="11"/>
      <c r="F550" s="11"/>
      <c r="G550" s="11"/>
      <c r="H550" s="11"/>
      <c r="I550" s="11"/>
      <c r="J550" s="11"/>
      <c r="M550" s="13"/>
      <c r="N550" s="11"/>
      <c r="O550" s="11"/>
      <c r="P550" s="28"/>
      <c r="Q550" s="11"/>
      <c r="R550" s="11"/>
      <c r="S550" s="11"/>
      <c r="T550" s="11"/>
      <c r="U550" s="11"/>
      <c r="V550" s="11"/>
    </row>
    <row r="551">
      <c r="A551" s="13"/>
      <c r="B551" s="11"/>
      <c r="C551" s="11"/>
      <c r="D551" s="11"/>
      <c r="E551" s="11"/>
      <c r="F551" s="11"/>
      <c r="G551" s="11"/>
      <c r="H551" s="11"/>
      <c r="I551" s="11"/>
      <c r="J551" s="11"/>
      <c r="M551" s="13"/>
      <c r="N551" s="11"/>
      <c r="O551" s="11"/>
      <c r="P551" s="28"/>
      <c r="Q551" s="11"/>
      <c r="R551" s="11"/>
      <c r="S551" s="11"/>
      <c r="T551" s="11"/>
      <c r="U551" s="11"/>
      <c r="V551" s="11"/>
    </row>
    <row r="552">
      <c r="A552" s="4"/>
      <c r="S552" s="29"/>
      <c r="T552" s="29"/>
      <c r="U552" s="29"/>
      <c r="V552" s="29"/>
    </row>
    <row r="553">
      <c r="A553" s="4"/>
      <c r="S553" s="29"/>
      <c r="T553" s="29"/>
      <c r="U553" s="29"/>
      <c r="V553" s="29"/>
    </row>
    <row r="554">
      <c r="A554" s="4"/>
      <c r="S554" s="29"/>
      <c r="T554" s="29"/>
      <c r="U554" s="29"/>
      <c r="V554" s="29"/>
    </row>
    <row r="555">
      <c r="A555" s="4"/>
      <c r="S555" s="29"/>
      <c r="T555" s="29"/>
      <c r="U555" s="29"/>
      <c r="V555" s="29"/>
    </row>
    <row r="556">
      <c r="A556" s="4"/>
      <c r="S556" s="29"/>
      <c r="T556" s="29"/>
      <c r="U556" s="29"/>
      <c r="V556" s="29"/>
    </row>
    <row r="557">
      <c r="A557" s="4"/>
      <c r="S557" s="29"/>
      <c r="T557" s="29"/>
      <c r="U557" s="29"/>
      <c r="V557" s="29"/>
    </row>
    <row r="558">
      <c r="A558" s="4"/>
      <c r="S558" s="29"/>
      <c r="T558" s="29"/>
      <c r="U558" s="29"/>
      <c r="V558" s="29"/>
    </row>
    <row r="559">
      <c r="A559" s="4"/>
      <c r="S559" s="29"/>
      <c r="T559" s="29"/>
      <c r="U559" s="29"/>
      <c r="V559" s="29"/>
    </row>
    <row r="560">
      <c r="A560" s="4"/>
      <c r="S560" s="29"/>
      <c r="T560" s="29"/>
      <c r="U560" s="29"/>
      <c r="V560" s="29"/>
    </row>
    <row r="561">
      <c r="A561" s="4"/>
      <c r="S561" s="29"/>
      <c r="T561" s="29"/>
      <c r="U561" s="29"/>
      <c r="V561" s="29"/>
    </row>
    <row r="562">
      <c r="A562" s="4"/>
      <c r="S562" s="29"/>
      <c r="T562" s="29"/>
      <c r="U562" s="29"/>
      <c r="V562" s="29"/>
    </row>
    <row r="563">
      <c r="A563" s="4"/>
      <c r="S563" s="29"/>
      <c r="T563" s="29"/>
      <c r="U563" s="29"/>
      <c r="V563" s="29"/>
    </row>
    <row r="564">
      <c r="A564" s="4"/>
      <c r="S564" s="29"/>
      <c r="T564" s="29"/>
      <c r="U564" s="29"/>
      <c r="V564" s="29"/>
    </row>
    <row r="565">
      <c r="A565" s="4"/>
      <c r="S565" s="29"/>
      <c r="T565" s="29"/>
      <c r="U565" s="29"/>
      <c r="V565" s="29"/>
    </row>
    <row r="566">
      <c r="A566" s="4"/>
      <c r="S566" s="29"/>
      <c r="T566" s="29"/>
      <c r="U566" s="29"/>
      <c r="V566" s="29"/>
    </row>
    <row r="567">
      <c r="A567" s="4"/>
      <c r="S567" s="29"/>
      <c r="T567" s="29"/>
      <c r="U567" s="29"/>
      <c r="V567" s="29"/>
    </row>
    <row r="568">
      <c r="A568" s="4"/>
      <c r="S568" s="29"/>
      <c r="T568" s="29"/>
      <c r="U568" s="29"/>
      <c r="V568" s="29"/>
    </row>
    <row r="569">
      <c r="A569" s="4"/>
      <c r="S569" s="29"/>
      <c r="T569" s="29"/>
      <c r="U569" s="29"/>
      <c r="V569" s="29"/>
    </row>
    <row r="570">
      <c r="A570" s="4"/>
      <c r="S570" s="29"/>
      <c r="T570" s="29"/>
      <c r="U570" s="29"/>
      <c r="V570" s="29"/>
    </row>
    <row r="571">
      <c r="A571" s="4"/>
      <c r="S571" s="29"/>
      <c r="T571" s="29"/>
      <c r="U571" s="29"/>
      <c r="V571" s="29"/>
    </row>
    <row r="572">
      <c r="A572" s="4"/>
      <c r="F572" s="30"/>
      <c r="G572" s="30"/>
      <c r="H572" s="30"/>
      <c r="S572" s="29"/>
      <c r="T572" s="29"/>
      <c r="U572" s="29"/>
      <c r="V572" s="29"/>
    </row>
    <row r="573">
      <c r="A573" s="4"/>
      <c r="S573" s="29"/>
      <c r="T573" s="29"/>
      <c r="U573" s="29"/>
      <c r="V573" s="29"/>
    </row>
    <row r="574">
      <c r="A574" s="4"/>
      <c r="S574" s="29"/>
      <c r="T574" s="29"/>
      <c r="U574" s="29"/>
      <c r="V574" s="29"/>
    </row>
    <row r="575">
      <c r="A575" s="4"/>
      <c r="S575" s="29"/>
      <c r="T575" s="29"/>
      <c r="U575" s="29"/>
      <c r="V575" s="29"/>
    </row>
    <row r="576">
      <c r="A576" s="4"/>
      <c r="S576" s="29"/>
      <c r="T576" s="29"/>
      <c r="U576" s="29"/>
      <c r="V576" s="29"/>
    </row>
    <row r="577">
      <c r="A577" s="4"/>
      <c r="S577" s="29"/>
      <c r="T577" s="29"/>
      <c r="U577" s="29"/>
      <c r="V577" s="29"/>
    </row>
    <row r="578">
      <c r="A578" s="4"/>
      <c r="S578" s="29"/>
      <c r="T578" s="29"/>
      <c r="U578" s="29"/>
      <c r="V578" s="29"/>
    </row>
    <row r="579">
      <c r="A579" s="4"/>
      <c r="S579" s="29"/>
      <c r="T579" s="29"/>
      <c r="U579" s="29"/>
      <c r="V579" s="29"/>
    </row>
    <row r="580">
      <c r="A580" s="4"/>
      <c r="S580" s="29"/>
      <c r="T580" s="29"/>
      <c r="U580" s="29"/>
      <c r="V580" s="29"/>
    </row>
    <row r="581">
      <c r="A581" s="4"/>
      <c r="S581" s="29"/>
      <c r="T581" s="29"/>
      <c r="U581" s="29"/>
      <c r="V581" s="29"/>
    </row>
    <row r="582">
      <c r="A582" s="4"/>
      <c r="S582" s="29"/>
      <c r="T582" s="29"/>
      <c r="U582" s="29"/>
      <c r="V582" s="29"/>
    </row>
    <row r="583">
      <c r="A583" s="4"/>
      <c r="S583" s="29"/>
      <c r="T583" s="29"/>
      <c r="U583" s="29"/>
      <c r="V583" s="29"/>
    </row>
    <row r="584">
      <c r="A584" s="4"/>
      <c r="S584" s="29"/>
      <c r="T584" s="29"/>
      <c r="U584" s="29"/>
      <c r="V584" s="29"/>
    </row>
    <row r="585">
      <c r="A585" s="4"/>
      <c r="S585" s="29"/>
      <c r="T585" s="29"/>
      <c r="U585" s="29"/>
      <c r="V585" s="29"/>
    </row>
    <row r="586">
      <c r="A586" s="4"/>
      <c r="S586" s="29"/>
      <c r="T586" s="29"/>
      <c r="U586" s="29"/>
      <c r="V586" s="29"/>
    </row>
    <row r="587">
      <c r="A587" s="4"/>
      <c r="S587" s="29"/>
      <c r="T587" s="29"/>
      <c r="U587" s="29"/>
      <c r="V587" s="29"/>
    </row>
    <row r="588">
      <c r="A588" s="4"/>
      <c r="S588" s="29"/>
      <c r="T588" s="29"/>
      <c r="U588" s="29"/>
      <c r="V588" s="29"/>
    </row>
    <row r="589">
      <c r="A589" s="4"/>
      <c r="S589" s="29"/>
      <c r="T589" s="29"/>
      <c r="U589" s="29"/>
      <c r="V589" s="29"/>
    </row>
    <row r="590">
      <c r="A590" s="4"/>
      <c r="S590" s="29"/>
      <c r="T590" s="29"/>
      <c r="U590" s="29"/>
      <c r="V590" s="29"/>
    </row>
    <row r="591">
      <c r="A591" s="4"/>
      <c r="S591" s="29"/>
      <c r="T591" s="29"/>
      <c r="U591" s="29"/>
      <c r="V591" s="29"/>
    </row>
    <row r="592">
      <c r="A592" s="4"/>
      <c r="S592" s="29"/>
      <c r="T592" s="29"/>
      <c r="U592" s="29"/>
      <c r="V592" s="29"/>
    </row>
    <row r="593">
      <c r="A593" s="4"/>
      <c r="S593" s="29"/>
      <c r="T593" s="29"/>
      <c r="U593" s="29"/>
      <c r="V593" s="29"/>
    </row>
    <row r="594">
      <c r="A594" s="4"/>
      <c r="S594" s="29"/>
      <c r="T594" s="29"/>
      <c r="U594" s="29"/>
      <c r="V594" s="29"/>
    </row>
    <row r="595">
      <c r="A595" s="4"/>
      <c r="S595" s="29"/>
      <c r="T595" s="29"/>
      <c r="U595" s="29"/>
      <c r="V595" s="29"/>
    </row>
    <row r="596">
      <c r="A596" s="4"/>
      <c r="S596" s="29"/>
      <c r="T596" s="29"/>
      <c r="U596" s="29"/>
      <c r="V596" s="29"/>
    </row>
    <row r="597">
      <c r="A597" s="4"/>
      <c r="S597" s="29"/>
      <c r="T597" s="29"/>
      <c r="U597" s="29"/>
      <c r="V597" s="29"/>
    </row>
    <row r="598">
      <c r="A598" s="4"/>
      <c r="S598" s="29"/>
      <c r="T598" s="29"/>
      <c r="U598" s="29"/>
      <c r="V598" s="29"/>
    </row>
    <row r="599">
      <c r="A599" s="4"/>
      <c r="S599" s="29"/>
      <c r="T599" s="29"/>
      <c r="U599" s="29"/>
      <c r="V599" s="29"/>
    </row>
    <row r="600">
      <c r="A600" s="4"/>
      <c r="S600" s="29"/>
      <c r="T600" s="29"/>
      <c r="U600" s="29"/>
      <c r="V600" s="29"/>
    </row>
    <row r="601">
      <c r="A601" s="4"/>
      <c r="S601" s="29"/>
      <c r="T601" s="29"/>
      <c r="U601" s="29"/>
      <c r="V601" s="29"/>
    </row>
    <row r="602">
      <c r="A602" s="4"/>
      <c r="S602" s="29"/>
      <c r="T602" s="29"/>
      <c r="U602" s="29"/>
      <c r="V602" s="29"/>
    </row>
    <row r="603">
      <c r="A603" s="4"/>
      <c r="S603" s="29"/>
      <c r="T603" s="29"/>
      <c r="U603" s="29"/>
      <c r="V603" s="29"/>
    </row>
    <row r="604">
      <c r="A604" s="4"/>
      <c r="S604" s="29"/>
      <c r="T604" s="29"/>
      <c r="U604" s="29"/>
      <c r="V604" s="29"/>
    </row>
    <row r="605">
      <c r="A605" s="4"/>
      <c r="S605" s="29"/>
      <c r="T605" s="29"/>
      <c r="U605" s="29"/>
      <c r="V605" s="29"/>
    </row>
    <row r="606">
      <c r="A606" s="4"/>
      <c r="S606" s="29"/>
      <c r="T606" s="29"/>
      <c r="U606" s="29"/>
      <c r="V606" s="29"/>
    </row>
    <row r="607">
      <c r="A607" s="4"/>
      <c r="S607" s="29"/>
      <c r="T607" s="29"/>
      <c r="U607" s="29"/>
      <c r="V607" s="29"/>
    </row>
    <row r="608">
      <c r="A608" s="4"/>
      <c r="S608" s="29"/>
      <c r="T608" s="29"/>
      <c r="U608" s="29"/>
      <c r="V608" s="29"/>
    </row>
    <row r="609">
      <c r="A609" s="4"/>
      <c r="S609" s="29"/>
      <c r="T609" s="29"/>
      <c r="U609" s="29"/>
      <c r="V609" s="29"/>
    </row>
    <row r="610">
      <c r="A610" s="4"/>
      <c r="S610" s="29"/>
      <c r="T610" s="29"/>
      <c r="U610" s="29"/>
      <c r="V610" s="29"/>
    </row>
    <row r="611">
      <c r="A611" s="4"/>
      <c r="S611" s="29"/>
      <c r="T611" s="29"/>
      <c r="U611" s="29"/>
      <c r="V611" s="29"/>
    </row>
    <row r="612">
      <c r="A612" s="4"/>
      <c r="S612" s="29"/>
      <c r="T612" s="29"/>
      <c r="U612" s="29"/>
      <c r="V612" s="29"/>
    </row>
    <row r="613">
      <c r="A613" s="4"/>
      <c r="S613" s="29"/>
      <c r="T613" s="29"/>
      <c r="U613" s="29"/>
      <c r="V613" s="29"/>
    </row>
    <row r="614">
      <c r="A614" s="4"/>
      <c r="S614" s="29"/>
      <c r="T614" s="29"/>
      <c r="U614" s="29"/>
      <c r="V614" s="29"/>
    </row>
    <row r="615">
      <c r="A615" s="4"/>
      <c r="S615" s="29"/>
      <c r="T615" s="29"/>
      <c r="U615" s="29"/>
      <c r="V615" s="29"/>
    </row>
    <row r="616">
      <c r="A616" s="4"/>
      <c r="S616" s="29"/>
      <c r="T616" s="29"/>
      <c r="U616" s="29"/>
      <c r="V616" s="29"/>
    </row>
    <row r="617">
      <c r="A617" s="4"/>
      <c r="S617" s="29"/>
      <c r="T617" s="29"/>
      <c r="U617" s="29"/>
      <c r="V617" s="29"/>
    </row>
    <row r="618">
      <c r="A618" s="4"/>
      <c r="S618" s="29"/>
      <c r="T618" s="29"/>
      <c r="U618" s="29"/>
      <c r="V618" s="29"/>
    </row>
    <row r="619">
      <c r="A619" s="4"/>
      <c r="S619" s="29"/>
      <c r="T619" s="29"/>
      <c r="U619" s="29"/>
      <c r="V619" s="29"/>
    </row>
    <row r="620">
      <c r="A620" s="4"/>
      <c r="S620" s="29"/>
      <c r="T620" s="29"/>
      <c r="U620" s="29"/>
      <c r="V620" s="29"/>
    </row>
    <row r="621">
      <c r="A621" s="4"/>
      <c r="S621" s="29"/>
      <c r="T621" s="29"/>
      <c r="U621" s="29"/>
      <c r="V621" s="29"/>
    </row>
    <row r="622">
      <c r="A622" s="4"/>
      <c r="S622" s="29"/>
      <c r="T622" s="29"/>
      <c r="U622" s="29"/>
      <c r="V622" s="29"/>
    </row>
    <row r="623">
      <c r="A623" s="4"/>
      <c r="S623" s="29"/>
      <c r="T623" s="29"/>
      <c r="U623" s="29"/>
      <c r="V623" s="29"/>
    </row>
    <row r="624">
      <c r="A624" s="4"/>
      <c r="S624" s="29"/>
      <c r="T624" s="29"/>
      <c r="U624" s="29"/>
      <c r="V624" s="29"/>
    </row>
    <row r="625">
      <c r="A625" s="4"/>
      <c r="S625" s="29"/>
      <c r="T625" s="29"/>
      <c r="U625" s="29"/>
      <c r="V625" s="29"/>
    </row>
    <row r="626">
      <c r="A626" s="4"/>
      <c r="S626" s="29"/>
      <c r="T626" s="29"/>
      <c r="U626" s="29"/>
      <c r="V626" s="29"/>
    </row>
    <row r="627">
      <c r="A627" s="4"/>
      <c r="S627" s="29"/>
      <c r="T627" s="29"/>
      <c r="U627" s="29"/>
      <c r="V627" s="29"/>
    </row>
    <row r="628">
      <c r="A628" s="4"/>
      <c r="S628" s="29"/>
      <c r="T628" s="29"/>
      <c r="U628" s="29"/>
      <c r="V628" s="29"/>
    </row>
    <row r="629">
      <c r="A629" s="4"/>
      <c r="S629" s="29"/>
      <c r="T629" s="29"/>
      <c r="U629" s="29"/>
      <c r="V629" s="29"/>
    </row>
    <row r="630">
      <c r="A630" s="4"/>
      <c r="S630" s="29"/>
      <c r="T630" s="29"/>
      <c r="U630" s="29"/>
      <c r="V630" s="29"/>
    </row>
    <row r="631">
      <c r="A631" s="4"/>
      <c r="S631" s="29"/>
      <c r="T631" s="29"/>
      <c r="U631" s="29"/>
      <c r="V631" s="29"/>
    </row>
    <row r="632">
      <c r="A632" s="4"/>
      <c r="S632" s="29"/>
      <c r="T632" s="29"/>
      <c r="U632" s="29"/>
      <c r="V632" s="29"/>
    </row>
    <row r="633">
      <c r="A633" s="4"/>
      <c r="S633" s="29"/>
      <c r="T633" s="29"/>
      <c r="U633" s="29"/>
      <c r="V633" s="29"/>
    </row>
    <row r="634">
      <c r="A634" s="4"/>
      <c r="S634" s="29"/>
      <c r="T634" s="29"/>
      <c r="U634" s="29"/>
      <c r="V634" s="29"/>
    </row>
    <row r="635">
      <c r="A635" s="4"/>
      <c r="S635" s="29"/>
      <c r="T635" s="29"/>
      <c r="U635" s="29"/>
      <c r="V635" s="29"/>
    </row>
    <row r="636">
      <c r="A636" s="4"/>
      <c r="S636" s="29"/>
      <c r="T636" s="29"/>
      <c r="U636" s="29"/>
      <c r="V636" s="29"/>
    </row>
    <row r="637">
      <c r="A637" s="4"/>
      <c r="S637" s="29"/>
      <c r="T637" s="29"/>
      <c r="U637" s="29"/>
      <c r="V637" s="29"/>
    </row>
    <row r="638">
      <c r="A638" s="4"/>
      <c r="S638" s="29"/>
      <c r="T638" s="29"/>
      <c r="U638" s="29"/>
      <c r="V638" s="29"/>
    </row>
    <row r="639">
      <c r="A639" s="4"/>
      <c r="S639" s="29"/>
      <c r="T639" s="29"/>
      <c r="U639" s="29"/>
      <c r="V639" s="29"/>
    </row>
    <row r="640">
      <c r="A640" s="4"/>
      <c r="S640" s="29"/>
      <c r="T640" s="29"/>
      <c r="U640" s="29"/>
      <c r="V640" s="29"/>
    </row>
    <row r="641">
      <c r="A641" s="4"/>
      <c r="S641" s="29"/>
      <c r="T641" s="29"/>
      <c r="U641" s="29"/>
      <c r="V641" s="29"/>
    </row>
    <row r="642">
      <c r="A642" s="4"/>
      <c r="S642" s="29"/>
      <c r="T642" s="29"/>
      <c r="U642" s="29"/>
      <c r="V642" s="29"/>
    </row>
    <row r="643">
      <c r="A643" s="4"/>
      <c r="S643" s="29"/>
      <c r="T643" s="29"/>
      <c r="U643" s="29"/>
      <c r="V643" s="29"/>
    </row>
    <row r="644">
      <c r="A644" s="4"/>
      <c r="S644" s="29"/>
      <c r="T644" s="29"/>
      <c r="U644" s="29"/>
      <c r="V644" s="29"/>
    </row>
    <row r="645">
      <c r="A645" s="4"/>
      <c r="S645" s="29"/>
      <c r="T645" s="29"/>
      <c r="U645" s="29"/>
      <c r="V645" s="29"/>
    </row>
    <row r="646">
      <c r="A646" s="4"/>
      <c r="S646" s="29"/>
      <c r="T646" s="29"/>
      <c r="U646" s="29"/>
      <c r="V646" s="29"/>
    </row>
    <row r="647">
      <c r="A647" s="4"/>
      <c r="S647" s="29"/>
      <c r="T647" s="29"/>
      <c r="U647" s="29"/>
      <c r="V647" s="29"/>
    </row>
    <row r="648">
      <c r="A648" s="4"/>
      <c r="S648" s="29"/>
      <c r="T648" s="29"/>
      <c r="U648" s="29"/>
      <c r="V648" s="29"/>
    </row>
    <row r="649">
      <c r="A649" s="4"/>
      <c r="S649" s="29"/>
      <c r="T649" s="29"/>
      <c r="U649" s="29"/>
      <c r="V649" s="29"/>
    </row>
    <row r="650">
      <c r="A650" s="4"/>
      <c r="S650" s="29"/>
      <c r="T650" s="29"/>
      <c r="U650" s="29"/>
      <c r="V650" s="29"/>
    </row>
    <row r="651">
      <c r="A651" s="4"/>
      <c r="S651" s="29"/>
      <c r="T651" s="29"/>
      <c r="U651" s="29"/>
      <c r="V651" s="29"/>
    </row>
    <row r="652">
      <c r="A652" s="4"/>
      <c r="S652" s="29"/>
      <c r="T652" s="29"/>
      <c r="U652" s="29"/>
      <c r="V652" s="29"/>
    </row>
    <row r="653">
      <c r="A653" s="4"/>
      <c r="S653" s="29"/>
      <c r="T653" s="29"/>
      <c r="U653" s="29"/>
      <c r="V653" s="29"/>
    </row>
    <row r="654">
      <c r="A654" s="4"/>
      <c r="S654" s="29"/>
      <c r="T654" s="29"/>
      <c r="U654" s="29"/>
      <c r="V654" s="29"/>
    </row>
    <row r="655">
      <c r="A655" s="4"/>
      <c r="S655" s="29"/>
      <c r="T655" s="29"/>
      <c r="U655" s="29"/>
      <c r="V655" s="29"/>
    </row>
    <row r="656">
      <c r="A656" s="4"/>
      <c r="S656" s="29"/>
      <c r="T656" s="29"/>
      <c r="U656" s="29"/>
      <c r="V656" s="29"/>
    </row>
    <row r="657">
      <c r="A657" s="4"/>
      <c r="S657" s="29"/>
      <c r="T657" s="29"/>
      <c r="U657" s="29"/>
      <c r="V657" s="29"/>
    </row>
    <row r="658">
      <c r="A658" s="4"/>
      <c r="S658" s="29"/>
      <c r="T658" s="29"/>
      <c r="U658" s="29"/>
      <c r="V658" s="29"/>
    </row>
    <row r="659">
      <c r="A659" s="4"/>
      <c r="S659" s="29"/>
      <c r="T659" s="29"/>
      <c r="U659" s="29"/>
      <c r="V659" s="29"/>
    </row>
    <row r="660">
      <c r="A660" s="4"/>
      <c r="S660" s="29"/>
      <c r="T660" s="29"/>
      <c r="U660" s="29"/>
      <c r="V660" s="29"/>
    </row>
    <row r="661">
      <c r="A661" s="4"/>
      <c r="S661" s="29"/>
      <c r="T661" s="29"/>
      <c r="U661" s="29"/>
      <c r="V661" s="29"/>
    </row>
    <row r="662">
      <c r="A662" s="4"/>
      <c r="S662" s="29"/>
      <c r="T662" s="29"/>
      <c r="U662" s="29"/>
      <c r="V662" s="29"/>
    </row>
    <row r="663">
      <c r="A663" s="4"/>
      <c r="S663" s="29"/>
      <c r="T663" s="29"/>
      <c r="U663" s="29"/>
      <c r="V663" s="29"/>
    </row>
    <row r="664">
      <c r="A664" s="4"/>
      <c r="S664" s="29"/>
      <c r="T664" s="29"/>
      <c r="U664" s="29"/>
      <c r="V664" s="29"/>
    </row>
    <row r="665">
      <c r="A665" s="4"/>
      <c r="S665" s="29"/>
      <c r="T665" s="29"/>
      <c r="U665" s="29"/>
      <c r="V665" s="29"/>
    </row>
    <row r="666">
      <c r="A666" s="4"/>
      <c r="S666" s="29"/>
      <c r="T666" s="29"/>
      <c r="U666" s="29"/>
      <c r="V666" s="29"/>
    </row>
    <row r="667">
      <c r="A667" s="4"/>
      <c r="S667" s="29"/>
      <c r="T667" s="29"/>
      <c r="U667" s="29"/>
      <c r="V667" s="29"/>
    </row>
    <row r="668">
      <c r="A668" s="4"/>
      <c r="S668" s="29"/>
      <c r="T668" s="29"/>
      <c r="U668" s="29"/>
      <c r="V668" s="29"/>
    </row>
    <row r="669">
      <c r="A669" s="4"/>
      <c r="S669" s="29"/>
      <c r="T669" s="29"/>
      <c r="U669" s="29"/>
      <c r="V669" s="29"/>
    </row>
    <row r="670">
      <c r="A670" s="4"/>
      <c r="S670" s="29"/>
      <c r="T670" s="29"/>
      <c r="U670" s="29"/>
      <c r="V670" s="29"/>
    </row>
    <row r="671">
      <c r="A671" s="4"/>
      <c r="S671" s="29"/>
      <c r="T671" s="29"/>
      <c r="U671" s="29"/>
      <c r="V671" s="29"/>
    </row>
    <row r="672">
      <c r="A672" s="4"/>
      <c r="S672" s="29"/>
      <c r="T672" s="29"/>
      <c r="U672" s="29"/>
      <c r="V672" s="29"/>
    </row>
    <row r="673">
      <c r="A673" s="4"/>
      <c r="S673" s="29"/>
      <c r="T673" s="29"/>
      <c r="U673" s="29"/>
      <c r="V673" s="29"/>
    </row>
    <row r="674">
      <c r="A674" s="4"/>
      <c r="S674" s="29"/>
      <c r="T674" s="29"/>
      <c r="U674" s="29"/>
      <c r="V674" s="29"/>
    </row>
    <row r="675">
      <c r="A675" s="4"/>
      <c r="S675" s="29"/>
      <c r="T675" s="29"/>
      <c r="U675" s="29"/>
      <c r="V675" s="29"/>
    </row>
    <row r="676">
      <c r="A676" s="4"/>
      <c r="S676" s="29"/>
      <c r="T676" s="29"/>
      <c r="U676" s="29"/>
      <c r="V676" s="29"/>
    </row>
    <row r="677">
      <c r="A677" s="4"/>
      <c r="S677" s="29"/>
      <c r="T677" s="29"/>
      <c r="U677" s="29"/>
      <c r="V677" s="29"/>
    </row>
    <row r="678">
      <c r="A678" s="4"/>
      <c r="S678" s="29"/>
      <c r="T678" s="29"/>
      <c r="U678" s="29"/>
      <c r="V678" s="29"/>
    </row>
    <row r="679">
      <c r="A679" s="4"/>
      <c r="S679" s="29"/>
      <c r="T679" s="29"/>
      <c r="U679" s="29"/>
      <c r="V679" s="29"/>
    </row>
    <row r="680">
      <c r="A680" s="4"/>
      <c r="S680" s="29"/>
      <c r="T680" s="29"/>
      <c r="U680" s="29"/>
      <c r="V680" s="29"/>
    </row>
    <row r="681">
      <c r="A681" s="4"/>
      <c r="S681" s="29"/>
      <c r="T681" s="29"/>
      <c r="U681" s="29"/>
      <c r="V681" s="29"/>
    </row>
    <row r="682">
      <c r="A682" s="4"/>
      <c r="S682" s="29"/>
      <c r="T682" s="29"/>
      <c r="U682" s="29"/>
      <c r="V682" s="29"/>
    </row>
    <row r="683">
      <c r="A683" s="4"/>
      <c r="S683" s="29"/>
      <c r="T683" s="29"/>
      <c r="U683" s="29"/>
      <c r="V683" s="29"/>
    </row>
    <row r="684">
      <c r="A684" s="4"/>
      <c r="S684" s="29"/>
      <c r="T684" s="29"/>
      <c r="U684" s="29"/>
      <c r="V684" s="29"/>
    </row>
    <row r="685">
      <c r="A685" s="4"/>
      <c r="S685" s="29"/>
      <c r="T685" s="29"/>
      <c r="U685" s="29"/>
      <c r="V685" s="29"/>
    </row>
    <row r="686">
      <c r="A686" s="4"/>
      <c r="S686" s="29"/>
      <c r="T686" s="29"/>
      <c r="U686" s="29"/>
      <c r="V686" s="29"/>
    </row>
    <row r="687">
      <c r="A687" s="4"/>
      <c r="S687" s="29"/>
      <c r="T687" s="29"/>
      <c r="U687" s="29"/>
      <c r="V687" s="29"/>
    </row>
    <row r="688">
      <c r="A688" s="4"/>
      <c r="S688" s="29"/>
      <c r="T688" s="29"/>
      <c r="U688" s="29"/>
      <c r="V688" s="29"/>
    </row>
    <row r="689">
      <c r="A689" s="4"/>
      <c r="S689" s="29"/>
      <c r="T689" s="29"/>
      <c r="U689" s="29"/>
      <c r="V689" s="29"/>
    </row>
    <row r="690">
      <c r="A690" s="4"/>
      <c r="S690" s="29"/>
      <c r="T690" s="29"/>
      <c r="U690" s="29"/>
      <c r="V690" s="29"/>
    </row>
    <row r="691">
      <c r="A691" s="4"/>
      <c r="S691" s="29"/>
      <c r="T691" s="29"/>
      <c r="U691" s="29"/>
      <c r="V691" s="29"/>
    </row>
    <row r="692">
      <c r="A692" s="4"/>
      <c r="S692" s="29"/>
      <c r="T692" s="29"/>
      <c r="U692" s="29"/>
      <c r="V692" s="29"/>
    </row>
    <row r="693">
      <c r="A693" s="4"/>
      <c r="S693" s="29"/>
      <c r="T693" s="29"/>
      <c r="U693" s="29"/>
      <c r="V693" s="29"/>
    </row>
    <row r="694">
      <c r="A694" s="4"/>
      <c r="S694" s="29"/>
      <c r="T694" s="29"/>
      <c r="U694" s="29"/>
      <c r="V694" s="29"/>
    </row>
    <row r="695">
      <c r="A695" s="4"/>
      <c r="S695" s="29"/>
      <c r="T695" s="29"/>
      <c r="U695" s="29"/>
      <c r="V695" s="29"/>
    </row>
    <row r="696">
      <c r="A696" s="4"/>
      <c r="S696" s="29"/>
      <c r="T696" s="29"/>
      <c r="U696" s="29"/>
      <c r="V696" s="29"/>
    </row>
    <row r="697">
      <c r="A697" s="4"/>
      <c r="S697" s="29"/>
      <c r="T697" s="29"/>
      <c r="U697" s="29"/>
      <c r="V697" s="29"/>
    </row>
    <row r="698">
      <c r="A698" s="4"/>
      <c r="S698" s="29"/>
      <c r="T698" s="29"/>
      <c r="U698" s="29"/>
      <c r="V698" s="29"/>
    </row>
    <row r="699">
      <c r="A699" s="4"/>
      <c r="S699" s="29"/>
      <c r="T699" s="29"/>
      <c r="U699" s="29"/>
      <c r="V699" s="29"/>
    </row>
    <row r="700">
      <c r="A700" s="4"/>
      <c r="S700" s="29"/>
      <c r="T700" s="29"/>
      <c r="U700" s="29"/>
      <c r="V700" s="29"/>
    </row>
    <row r="701">
      <c r="A701" s="4"/>
      <c r="S701" s="29"/>
      <c r="T701" s="29"/>
      <c r="U701" s="29"/>
      <c r="V701" s="29"/>
    </row>
    <row r="702">
      <c r="A702" s="4"/>
      <c r="S702" s="29"/>
      <c r="T702" s="29"/>
      <c r="U702" s="29"/>
      <c r="V702" s="29"/>
    </row>
    <row r="703">
      <c r="A703" s="4"/>
      <c r="S703" s="29"/>
      <c r="T703" s="29"/>
      <c r="U703" s="29"/>
      <c r="V703" s="29"/>
    </row>
    <row r="704">
      <c r="A704" s="4"/>
      <c r="S704" s="29"/>
      <c r="T704" s="29"/>
      <c r="U704" s="29"/>
      <c r="V704" s="29"/>
    </row>
    <row r="705">
      <c r="A705" s="4"/>
      <c r="S705" s="29"/>
      <c r="T705" s="29"/>
      <c r="U705" s="29"/>
      <c r="V705" s="29"/>
    </row>
    <row r="706">
      <c r="A706" s="4"/>
      <c r="S706" s="29"/>
      <c r="T706" s="29"/>
      <c r="U706" s="29"/>
      <c r="V706" s="29"/>
    </row>
    <row r="707">
      <c r="A707" s="4"/>
      <c r="S707" s="29"/>
      <c r="T707" s="29"/>
      <c r="U707" s="29"/>
      <c r="V707" s="29"/>
    </row>
    <row r="708">
      <c r="A708" s="4"/>
      <c r="S708" s="29"/>
      <c r="T708" s="29"/>
      <c r="U708" s="29"/>
      <c r="V708" s="29"/>
    </row>
    <row r="709">
      <c r="A709" s="4"/>
      <c r="S709" s="29"/>
      <c r="T709" s="29"/>
      <c r="U709" s="29"/>
      <c r="V709" s="29"/>
    </row>
    <row r="710">
      <c r="A710" s="4"/>
      <c r="S710" s="29"/>
      <c r="T710" s="29"/>
      <c r="U710" s="29"/>
      <c r="V710" s="29"/>
    </row>
    <row r="711">
      <c r="A711" s="4"/>
      <c r="S711" s="29"/>
      <c r="T711" s="29"/>
      <c r="U711" s="29"/>
      <c r="V711" s="29"/>
    </row>
    <row r="712">
      <c r="A712" s="4"/>
      <c r="S712" s="29"/>
      <c r="T712" s="29"/>
      <c r="U712" s="29"/>
      <c r="V712" s="29"/>
    </row>
    <row r="713">
      <c r="A713" s="4"/>
      <c r="S713" s="29"/>
      <c r="T713" s="29"/>
      <c r="U713" s="29"/>
      <c r="V713" s="29"/>
    </row>
    <row r="714">
      <c r="A714" s="4"/>
      <c r="S714" s="29"/>
      <c r="T714" s="29"/>
      <c r="U714" s="29"/>
      <c r="V714" s="29"/>
    </row>
    <row r="715">
      <c r="A715" s="4"/>
      <c r="S715" s="29"/>
      <c r="T715" s="29"/>
      <c r="U715" s="29"/>
      <c r="V715" s="29"/>
    </row>
    <row r="716">
      <c r="A716" s="4"/>
      <c r="S716" s="29"/>
      <c r="T716" s="29"/>
      <c r="U716" s="29"/>
      <c r="V716" s="29"/>
    </row>
    <row r="717">
      <c r="A717" s="4"/>
      <c r="S717" s="29"/>
      <c r="T717" s="29"/>
      <c r="U717" s="29"/>
      <c r="V717" s="29"/>
    </row>
    <row r="718">
      <c r="A718" s="4"/>
      <c r="S718" s="29"/>
      <c r="T718" s="29"/>
      <c r="U718" s="29"/>
      <c r="V718" s="29"/>
    </row>
    <row r="719">
      <c r="A719" s="4"/>
      <c r="S719" s="29"/>
      <c r="T719" s="29"/>
      <c r="U719" s="29"/>
      <c r="V719" s="29"/>
    </row>
    <row r="720">
      <c r="A720" s="4"/>
      <c r="S720" s="29"/>
      <c r="T720" s="29"/>
      <c r="U720" s="29"/>
      <c r="V720" s="29"/>
    </row>
    <row r="721">
      <c r="A721" s="4"/>
      <c r="S721" s="29"/>
      <c r="T721" s="29"/>
      <c r="U721" s="29"/>
      <c r="V721" s="29"/>
    </row>
    <row r="722">
      <c r="A722" s="4"/>
      <c r="S722" s="29"/>
      <c r="T722" s="29"/>
      <c r="U722" s="29"/>
      <c r="V722" s="29"/>
    </row>
    <row r="723">
      <c r="A723" s="4"/>
      <c r="S723" s="29"/>
      <c r="T723" s="29"/>
      <c r="U723" s="29"/>
      <c r="V723" s="29"/>
    </row>
    <row r="724">
      <c r="A724" s="4"/>
      <c r="S724" s="29"/>
      <c r="T724" s="29"/>
      <c r="U724" s="29"/>
      <c r="V724" s="29"/>
    </row>
    <row r="725">
      <c r="A725" s="4"/>
      <c r="S725" s="29"/>
      <c r="T725" s="29"/>
      <c r="U725" s="29"/>
      <c r="V725" s="29"/>
    </row>
    <row r="726">
      <c r="A726" s="4"/>
      <c r="S726" s="29"/>
      <c r="T726" s="29"/>
      <c r="U726" s="29"/>
      <c r="V726" s="29"/>
    </row>
    <row r="727">
      <c r="A727" s="4"/>
      <c r="S727" s="29"/>
      <c r="T727" s="29"/>
      <c r="U727" s="29"/>
      <c r="V727" s="29"/>
    </row>
    <row r="728">
      <c r="A728" s="4"/>
      <c r="S728" s="29"/>
      <c r="T728" s="29"/>
      <c r="U728" s="29"/>
      <c r="V728" s="29"/>
    </row>
    <row r="729">
      <c r="A729" s="4"/>
      <c r="S729" s="29"/>
      <c r="T729" s="29"/>
      <c r="U729" s="29"/>
      <c r="V729" s="29"/>
    </row>
    <row r="730">
      <c r="A730" s="4"/>
      <c r="S730" s="29"/>
      <c r="T730" s="29"/>
      <c r="U730" s="29"/>
      <c r="V730" s="29"/>
    </row>
    <row r="731">
      <c r="A731" s="4"/>
      <c r="S731" s="29"/>
      <c r="T731" s="29"/>
      <c r="U731" s="29"/>
      <c r="V731" s="29"/>
    </row>
    <row r="732">
      <c r="A732" s="4"/>
      <c r="S732" s="29"/>
      <c r="T732" s="29"/>
      <c r="U732" s="29"/>
      <c r="V732" s="29"/>
    </row>
    <row r="733">
      <c r="A733" s="4"/>
      <c r="S733" s="29"/>
      <c r="T733" s="29"/>
      <c r="U733" s="29"/>
      <c r="V733" s="29"/>
    </row>
    <row r="734">
      <c r="A734" s="4"/>
      <c r="S734" s="29"/>
      <c r="T734" s="29"/>
      <c r="U734" s="29"/>
      <c r="V734" s="29"/>
    </row>
    <row r="735">
      <c r="A735" s="4"/>
      <c r="S735" s="29"/>
      <c r="T735" s="29"/>
      <c r="U735" s="29"/>
      <c r="V735" s="29"/>
    </row>
    <row r="736">
      <c r="A736" s="4"/>
      <c r="S736" s="29"/>
      <c r="T736" s="29"/>
      <c r="U736" s="29"/>
      <c r="V736" s="29"/>
    </row>
    <row r="737">
      <c r="A737" s="4"/>
      <c r="S737" s="29"/>
      <c r="T737" s="29"/>
      <c r="U737" s="29"/>
      <c r="V737" s="29"/>
    </row>
    <row r="738">
      <c r="A738" s="4"/>
      <c r="S738" s="29"/>
      <c r="T738" s="29"/>
      <c r="U738" s="29"/>
      <c r="V738" s="29"/>
    </row>
    <row r="739">
      <c r="A739" s="4"/>
      <c r="S739" s="29"/>
      <c r="T739" s="29"/>
      <c r="U739" s="29"/>
      <c r="V739" s="29"/>
    </row>
    <row r="740">
      <c r="A740" s="4"/>
      <c r="S740" s="29"/>
      <c r="T740" s="29"/>
      <c r="U740" s="29"/>
      <c r="V740" s="29"/>
    </row>
    <row r="741">
      <c r="A741" s="4"/>
      <c r="S741" s="29"/>
      <c r="T741" s="29"/>
      <c r="U741" s="29"/>
      <c r="V741" s="29"/>
    </row>
    <row r="742">
      <c r="A742" s="4"/>
      <c r="S742" s="29"/>
      <c r="T742" s="29"/>
      <c r="U742" s="29"/>
      <c r="V742" s="29"/>
    </row>
    <row r="743">
      <c r="A743" s="4"/>
      <c r="S743" s="29"/>
      <c r="T743" s="29"/>
      <c r="U743" s="29"/>
      <c r="V743" s="29"/>
    </row>
    <row r="744">
      <c r="A744" s="4"/>
      <c r="B744" s="26"/>
      <c r="C744" s="31"/>
      <c r="D744" s="32"/>
      <c r="E744" s="32"/>
      <c r="F744" s="32"/>
      <c r="G744" s="32"/>
      <c r="H744" s="32"/>
      <c r="I744" s="32"/>
      <c r="J744" s="32"/>
      <c r="L744" s="33"/>
      <c r="S744" s="2"/>
      <c r="T744" s="2"/>
      <c r="U744" s="2"/>
      <c r="V744" s="2"/>
    </row>
    <row r="745">
      <c r="A745" s="4"/>
      <c r="B745" s="26"/>
      <c r="C745" s="34"/>
      <c r="D745" s="34"/>
      <c r="E745" s="32"/>
      <c r="F745" s="32"/>
      <c r="G745" s="32"/>
      <c r="H745" s="32"/>
      <c r="I745" s="32"/>
      <c r="J745" s="32"/>
      <c r="L745" s="33"/>
      <c r="S745" s="2"/>
      <c r="T745" s="2"/>
      <c r="U745" s="2"/>
      <c r="V745" s="2"/>
    </row>
    <row r="746">
      <c r="A746" s="4"/>
      <c r="B746" s="26"/>
      <c r="C746" s="32"/>
      <c r="D746" s="32"/>
      <c r="E746" s="32"/>
      <c r="F746" s="32"/>
      <c r="G746" s="32"/>
      <c r="H746" s="32"/>
      <c r="I746" s="32"/>
      <c r="J746" s="32"/>
      <c r="L746" s="33"/>
      <c r="S746" s="2"/>
      <c r="T746" s="2"/>
      <c r="U746" s="2"/>
      <c r="V746" s="2"/>
    </row>
    <row r="747">
      <c r="A747" s="4"/>
      <c r="B747" s="26"/>
      <c r="C747" s="32"/>
      <c r="D747" s="32"/>
      <c r="E747" s="32"/>
      <c r="F747" s="32"/>
      <c r="G747" s="32"/>
      <c r="H747" s="32"/>
      <c r="I747" s="32"/>
      <c r="J747" s="32"/>
      <c r="L747" s="33"/>
      <c r="S747" s="2"/>
      <c r="T747" s="2"/>
      <c r="U747" s="2"/>
      <c r="V747" s="2"/>
    </row>
    <row r="748">
      <c r="A748" s="4"/>
      <c r="B748" s="26"/>
      <c r="C748" s="34"/>
      <c r="D748" s="34"/>
      <c r="E748" s="32"/>
      <c r="F748" s="32"/>
      <c r="G748" s="32"/>
      <c r="H748" s="32"/>
      <c r="I748" s="32"/>
      <c r="J748" s="32"/>
      <c r="L748" s="33"/>
      <c r="S748" s="2"/>
      <c r="T748" s="2"/>
      <c r="U748" s="2"/>
      <c r="V748" s="2"/>
    </row>
    <row r="749">
      <c r="A749" s="4"/>
      <c r="B749" s="26"/>
      <c r="C749" s="34"/>
      <c r="D749" s="34"/>
      <c r="E749" s="32"/>
      <c r="F749" s="32"/>
      <c r="G749" s="32"/>
      <c r="H749" s="32"/>
      <c r="I749" s="32"/>
      <c r="J749" s="32"/>
      <c r="L749" s="33"/>
      <c r="S749" s="2"/>
      <c r="T749" s="2"/>
      <c r="U749" s="2"/>
      <c r="V749" s="2"/>
    </row>
    <row r="750">
      <c r="A750" s="4"/>
      <c r="B750" s="26"/>
      <c r="C750" s="34"/>
      <c r="D750" s="34"/>
      <c r="E750" s="32"/>
      <c r="F750" s="32"/>
      <c r="G750" s="32"/>
      <c r="H750" s="32"/>
      <c r="I750" s="32"/>
      <c r="J750" s="32"/>
      <c r="L750" s="33"/>
      <c r="S750" s="2"/>
      <c r="T750" s="2"/>
      <c r="U750" s="2"/>
      <c r="V750" s="2"/>
    </row>
    <row r="751">
      <c r="A751" s="4"/>
      <c r="B751" s="26"/>
      <c r="C751" s="32"/>
      <c r="D751" s="32"/>
      <c r="E751" s="32"/>
      <c r="F751" s="32"/>
      <c r="G751" s="32"/>
      <c r="H751" s="32"/>
      <c r="I751" s="32"/>
      <c r="J751" s="32"/>
      <c r="L751" s="33"/>
      <c r="S751" s="2"/>
      <c r="T751" s="2"/>
      <c r="U751" s="2"/>
      <c r="V751" s="2"/>
    </row>
    <row r="752">
      <c r="A752" s="4"/>
      <c r="B752" s="26"/>
      <c r="C752" s="34"/>
      <c r="D752" s="34"/>
      <c r="E752" s="32"/>
      <c r="F752" s="32"/>
      <c r="G752" s="32"/>
      <c r="H752" s="32"/>
      <c r="I752" s="32"/>
      <c r="J752" s="32"/>
      <c r="L752" s="33"/>
      <c r="S752" s="2"/>
      <c r="T752" s="2"/>
      <c r="U752" s="2"/>
      <c r="V752" s="2"/>
    </row>
    <row r="753">
      <c r="A753" s="4"/>
      <c r="B753" s="26"/>
      <c r="C753" s="34"/>
      <c r="D753" s="34"/>
      <c r="E753" s="32"/>
      <c r="F753" s="32"/>
      <c r="G753" s="32"/>
      <c r="H753" s="32"/>
      <c r="I753" s="32"/>
      <c r="J753" s="32"/>
      <c r="L753" s="33"/>
      <c r="S753" s="2"/>
      <c r="T753" s="2"/>
      <c r="U753" s="2"/>
      <c r="V753" s="2"/>
    </row>
    <row r="754">
      <c r="A754" s="4"/>
      <c r="B754" s="26"/>
      <c r="C754" s="34"/>
      <c r="D754" s="34"/>
      <c r="E754" s="32"/>
      <c r="F754" s="32"/>
      <c r="G754" s="32"/>
      <c r="H754" s="32"/>
      <c r="I754" s="32"/>
      <c r="J754" s="32"/>
      <c r="L754" s="33"/>
      <c r="S754" s="2"/>
      <c r="T754" s="2"/>
      <c r="U754" s="2"/>
      <c r="V754" s="2"/>
    </row>
    <row r="755">
      <c r="A755" s="4"/>
      <c r="B755" s="26"/>
      <c r="C755" s="32"/>
      <c r="D755" s="32"/>
      <c r="E755" s="32"/>
      <c r="F755" s="32"/>
      <c r="G755" s="32"/>
      <c r="H755" s="32"/>
      <c r="I755" s="32"/>
      <c r="J755" s="32"/>
      <c r="L755" s="33"/>
      <c r="S755" s="2"/>
      <c r="T755" s="2"/>
      <c r="U755" s="2"/>
      <c r="V755" s="2"/>
    </row>
    <row r="756">
      <c r="A756" s="4"/>
      <c r="B756" s="26"/>
      <c r="C756" s="34"/>
      <c r="D756" s="34"/>
      <c r="E756" s="32"/>
      <c r="F756" s="32"/>
      <c r="G756" s="32"/>
      <c r="H756" s="32"/>
      <c r="I756" s="32"/>
      <c r="J756" s="32"/>
      <c r="L756" s="33"/>
      <c r="S756" s="2"/>
      <c r="T756" s="2"/>
      <c r="U756" s="2"/>
      <c r="V756" s="2"/>
    </row>
    <row r="757">
      <c r="A757" s="4"/>
      <c r="B757" s="26"/>
      <c r="C757" s="26"/>
      <c r="D757" s="32"/>
      <c r="E757" s="32"/>
      <c r="F757" s="32"/>
      <c r="G757" s="32"/>
      <c r="H757" s="32"/>
      <c r="I757" s="26"/>
      <c r="J757" s="26"/>
      <c r="L757" s="33"/>
      <c r="S757" s="2"/>
      <c r="T757" s="2"/>
      <c r="U757" s="2"/>
      <c r="V757" s="2"/>
    </row>
    <row r="758">
      <c r="A758" s="4"/>
      <c r="B758" s="26"/>
      <c r="C758" s="26"/>
      <c r="D758" s="32"/>
      <c r="E758" s="32"/>
      <c r="F758" s="32"/>
      <c r="G758" s="32"/>
      <c r="H758" s="32"/>
      <c r="I758" s="26"/>
      <c r="J758" s="26"/>
      <c r="L758" s="33"/>
      <c r="S758" s="2"/>
      <c r="T758" s="2"/>
      <c r="U758" s="2"/>
      <c r="V758" s="2"/>
    </row>
    <row r="759">
      <c r="A759" s="4"/>
      <c r="B759" s="26"/>
      <c r="C759" s="34"/>
      <c r="D759" s="34"/>
      <c r="E759" s="32"/>
      <c r="F759" s="32"/>
      <c r="G759" s="32"/>
      <c r="H759" s="32"/>
      <c r="I759" s="32"/>
      <c r="J759" s="32"/>
      <c r="L759" s="33"/>
      <c r="S759" s="2"/>
      <c r="T759" s="2"/>
      <c r="U759" s="2"/>
      <c r="V759" s="2"/>
    </row>
    <row r="760">
      <c r="A760" s="4"/>
      <c r="B760" s="26"/>
      <c r="C760" s="32"/>
      <c r="D760" s="32"/>
      <c r="E760" s="32"/>
      <c r="F760" s="32"/>
      <c r="G760" s="32"/>
      <c r="H760" s="32"/>
      <c r="I760" s="32"/>
      <c r="J760" s="32"/>
      <c r="L760" s="33"/>
      <c r="S760" s="2"/>
      <c r="T760" s="2"/>
      <c r="U760" s="2"/>
      <c r="V760" s="2"/>
    </row>
    <row r="761">
      <c r="A761" s="4"/>
      <c r="B761" s="26"/>
      <c r="C761" s="32"/>
      <c r="D761" s="32"/>
      <c r="E761" s="32"/>
      <c r="F761" s="32"/>
      <c r="G761" s="32"/>
      <c r="H761" s="32"/>
      <c r="I761" s="32"/>
      <c r="J761" s="32"/>
      <c r="L761" s="33"/>
      <c r="S761" s="2"/>
      <c r="T761" s="2"/>
      <c r="U761" s="2"/>
      <c r="V761" s="2"/>
    </row>
    <row r="762">
      <c r="A762" s="4"/>
      <c r="B762" s="26"/>
      <c r="C762" s="32"/>
      <c r="D762" s="32"/>
      <c r="E762" s="32"/>
      <c r="F762" s="32"/>
      <c r="G762" s="32"/>
      <c r="H762" s="32"/>
      <c r="I762" s="32"/>
      <c r="J762" s="32"/>
      <c r="L762" s="33"/>
      <c r="S762" s="2"/>
      <c r="T762" s="2"/>
      <c r="U762" s="2"/>
      <c r="V762" s="2"/>
    </row>
    <row r="763">
      <c r="A763" s="4"/>
      <c r="B763" s="26"/>
      <c r="C763" s="32"/>
      <c r="D763" s="32"/>
      <c r="E763" s="32"/>
      <c r="F763" s="32"/>
      <c r="G763" s="32"/>
      <c r="H763" s="32"/>
      <c r="I763" s="32"/>
      <c r="J763" s="32"/>
      <c r="L763" s="33"/>
      <c r="S763" s="2"/>
      <c r="T763" s="2"/>
      <c r="U763" s="2"/>
      <c r="V763" s="2"/>
    </row>
    <row r="764">
      <c r="A764" s="4"/>
      <c r="B764" s="26"/>
      <c r="C764" s="32"/>
      <c r="D764" s="32"/>
      <c r="E764" s="32"/>
      <c r="F764" s="32"/>
      <c r="G764" s="32"/>
      <c r="H764" s="32"/>
      <c r="I764" s="32"/>
      <c r="J764" s="32"/>
      <c r="L764" s="33"/>
      <c r="S764" s="2"/>
      <c r="T764" s="2"/>
      <c r="U764" s="2"/>
      <c r="V764" s="2"/>
    </row>
    <row r="765">
      <c r="A765" s="4"/>
      <c r="B765" s="26"/>
      <c r="C765" s="32"/>
      <c r="D765" s="32"/>
      <c r="E765" s="32"/>
      <c r="F765" s="32"/>
      <c r="G765" s="32"/>
      <c r="H765" s="32"/>
      <c r="I765" s="32"/>
      <c r="J765" s="32"/>
      <c r="L765" s="33"/>
      <c r="S765" s="2"/>
      <c r="T765" s="2"/>
      <c r="U765" s="2"/>
      <c r="V765" s="2"/>
    </row>
    <row r="766">
      <c r="A766" s="4"/>
      <c r="B766" s="26"/>
      <c r="C766" s="32"/>
      <c r="D766" s="32"/>
      <c r="E766" s="32"/>
      <c r="F766" s="32"/>
      <c r="G766" s="32"/>
      <c r="H766" s="32"/>
      <c r="I766" s="32"/>
      <c r="J766" s="32"/>
      <c r="L766" s="33"/>
      <c r="S766" s="2"/>
      <c r="T766" s="2"/>
      <c r="U766" s="2"/>
      <c r="V766" s="2"/>
    </row>
    <row r="767">
      <c r="A767" s="4"/>
      <c r="B767" s="26"/>
      <c r="C767" s="32"/>
      <c r="D767" s="32"/>
      <c r="E767" s="32"/>
      <c r="F767" s="32"/>
      <c r="G767" s="32"/>
      <c r="H767" s="32"/>
      <c r="I767" s="32"/>
      <c r="J767" s="32"/>
      <c r="L767" s="33"/>
      <c r="S767" s="2"/>
      <c r="T767" s="2"/>
      <c r="U767" s="2"/>
      <c r="V767" s="2"/>
    </row>
    <row r="768">
      <c r="A768" s="4"/>
      <c r="B768" s="26"/>
      <c r="C768" s="34"/>
      <c r="D768" s="34"/>
      <c r="E768" s="32"/>
      <c r="F768" s="32"/>
      <c r="G768" s="32"/>
      <c r="H768" s="32"/>
      <c r="I768" s="32"/>
      <c r="J768" s="32"/>
      <c r="L768" s="33"/>
      <c r="S768" s="2"/>
      <c r="T768" s="2"/>
      <c r="U768" s="2"/>
      <c r="V768" s="2"/>
    </row>
    <row r="769">
      <c r="A769" s="4"/>
      <c r="B769" s="26"/>
      <c r="C769" s="32"/>
      <c r="D769" s="32"/>
      <c r="E769" s="32"/>
      <c r="F769" s="32"/>
      <c r="G769" s="32"/>
      <c r="H769" s="32"/>
      <c r="I769" s="32"/>
      <c r="J769" s="32"/>
      <c r="L769" s="33"/>
      <c r="S769" s="2"/>
      <c r="T769" s="2"/>
      <c r="U769" s="2"/>
      <c r="V769" s="2"/>
    </row>
    <row r="770">
      <c r="A770" s="4"/>
      <c r="B770" s="26"/>
      <c r="C770" s="32"/>
      <c r="D770" s="32"/>
      <c r="E770" s="32"/>
      <c r="F770" s="32"/>
      <c r="G770" s="32"/>
      <c r="H770" s="32"/>
      <c r="I770" s="32"/>
      <c r="J770" s="32"/>
      <c r="L770" s="33"/>
      <c r="S770" s="2"/>
      <c r="T770" s="2"/>
      <c r="U770" s="2"/>
      <c r="V770" s="2"/>
    </row>
    <row r="771">
      <c r="A771" s="4"/>
      <c r="B771" s="26"/>
      <c r="C771" s="34"/>
      <c r="D771" s="34"/>
      <c r="E771" s="32"/>
      <c r="F771" s="32"/>
      <c r="G771" s="32"/>
      <c r="H771" s="32"/>
      <c r="I771" s="32"/>
      <c r="J771" s="32"/>
      <c r="L771" s="33"/>
      <c r="S771" s="2"/>
      <c r="T771" s="2"/>
      <c r="U771" s="2"/>
      <c r="V771" s="2"/>
    </row>
    <row r="772">
      <c r="A772" s="4"/>
      <c r="B772" s="26"/>
      <c r="C772" s="34"/>
      <c r="D772" s="34"/>
      <c r="E772" s="32"/>
      <c r="F772" s="32"/>
      <c r="G772" s="32"/>
      <c r="H772" s="32"/>
      <c r="I772" s="32"/>
      <c r="J772" s="32"/>
      <c r="L772" s="33"/>
      <c r="S772" s="2"/>
      <c r="T772" s="2"/>
      <c r="U772" s="2"/>
      <c r="V772" s="2"/>
    </row>
    <row r="773">
      <c r="A773" s="4"/>
      <c r="B773" s="26"/>
      <c r="C773" s="34"/>
      <c r="D773" s="34"/>
      <c r="E773" s="32"/>
      <c r="F773" s="32"/>
      <c r="G773" s="32"/>
      <c r="H773" s="32"/>
      <c r="I773" s="32"/>
      <c r="J773" s="32"/>
      <c r="L773" s="33"/>
      <c r="S773" s="2"/>
      <c r="T773" s="2"/>
      <c r="U773" s="2"/>
      <c r="V773" s="2"/>
    </row>
    <row r="774">
      <c r="A774" s="4"/>
      <c r="B774" s="26"/>
      <c r="C774" s="34"/>
      <c r="D774" s="34"/>
      <c r="E774" s="32"/>
      <c r="F774" s="32"/>
      <c r="G774" s="32"/>
      <c r="H774" s="32"/>
      <c r="I774" s="32"/>
      <c r="J774" s="32"/>
      <c r="L774" s="33"/>
      <c r="S774" s="2"/>
      <c r="T774" s="2"/>
      <c r="U774" s="2"/>
      <c r="V774" s="2"/>
    </row>
    <row r="775">
      <c r="A775" s="4"/>
      <c r="B775" s="26"/>
      <c r="C775" s="34"/>
      <c r="D775" s="34"/>
      <c r="E775" s="32"/>
      <c r="F775" s="32"/>
      <c r="G775" s="32"/>
      <c r="H775" s="32"/>
      <c r="I775" s="32"/>
      <c r="J775" s="32"/>
      <c r="L775" s="33"/>
      <c r="S775" s="2"/>
      <c r="T775" s="2"/>
      <c r="U775" s="2"/>
      <c r="V775" s="2"/>
    </row>
    <row r="776">
      <c r="A776" s="4"/>
      <c r="B776" s="26"/>
      <c r="C776" s="32"/>
      <c r="D776" s="32"/>
      <c r="E776" s="32"/>
      <c r="F776" s="32"/>
      <c r="G776" s="32"/>
      <c r="H776" s="32"/>
      <c r="I776" s="32"/>
      <c r="J776" s="32"/>
      <c r="L776" s="33"/>
      <c r="S776" s="2"/>
      <c r="T776" s="2"/>
      <c r="U776" s="2"/>
      <c r="V776" s="2"/>
    </row>
    <row r="777">
      <c r="A777" s="4"/>
      <c r="B777" s="26"/>
      <c r="C777" s="32"/>
      <c r="D777" s="32"/>
      <c r="E777" s="32"/>
      <c r="F777" s="32"/>
      <c r="G777" s="32"/>
      <c r="H777" s="32"/>
      <c r="I777" s="32"/>
      <c r="J777" s="32"/>
      <c r="L777" s="33"/>
      <c r="S777" s="2"/>
      <c r="T777" s="2"/>
      <c r="U777" s="2"/>
      <c r="V777" s="2"/>
    </row>
    <row r="778">
      <c r="A778" s="4"/>
      <c r="B778" s="26"/>
      <c r="C778" s="34"/>
      <c r="D778" s="34"/>
      <c r="E778" s="32"/>
      <c r="F778" s="32"/>
      <c r="G778" s="32"/>
      <c r="H778" s="32"/>
      <c r="I778" s="32"/>
      <c r="J778" s="32"/>
      <c r="L778" s="33"/>
      <c r="S778" s="2"/>
      <c r="T778" s="2"/>
      <c r="U778" s="2"/>
      <c r="V778" s="2"/>
    </row>
    <row r="779">
      <c r="A779" s="4"/>
      <c r="B779" s="26"/>
      <c r="C779" s="34"/>
      <c r="D779" s="34"/>
      <c r="E779" s="32"/>
      <c r="F779" s="32"/>
      <c r="G779" s="32"/>
      <c r="H779" s="32"/>
      <c r="I779" s="32"/>
      <c r="J779" s="32"/>
      <c r="L779" s="33"/>
      <c r="S779" s="2"/>
      <c r="T779" s="2"/>
      <c r="U779" s="2"/>
      <c r="V779" s="2"/>
    </row>
    <row r="780">
      <c r="A780" s="4"/>
      <c r="B780" s="26"/>
      <c r="C780" s="34"/>
      <c r="D780" s="34"/>
      <c r="E780" s="32"/>
      <c r="F780" s="32"/>
      <c r="G780" s="32"/>
      <c r="H780" s="32"/>
      <c r="I780" s="32"/>
      <c r="J780" s="32"/>
      <c r="L780" s="33"/>
      <c r="S780" s="2"/>
      <c r="T780" s="2"/>
      <c r="U780" s="2"/>
      <c r="V780" s="2"/>
    </row>
    <row r="781">
      <c r="A781" s="4"/>
      <c r="B781" s="26"/>
      <c r="C781" s="32"/>
      <c r="D781" s="32"/>
      <c r="E781" s="32"/>
      <c r="F781" s="32"/>
      <c r="G781" s="32"/>
      <c r="H781" s="32"/>
      <c r="I781" s="32"/>
      <c r="J781" s="32"/>
      <c r="L781" s="33"/>
      <c r="S781" s="2"/>
      <c r="T781" s="2"/>
      <c r="U781" s="2"/>
      <c r="V781" s="2"/>
    </row>
    <row r="782">
      <c r="A782" s="4"/>
      <c r="B782" s="26"/>
      <c r="C782" s="32"/>
      <c r="D782" s="32"/>
      <c r="E782" s="32"/>
      <c r="F782" s="32"/>
      <c r="G782" s="32"/>
      <c r="H782" s="32"/>
      <c r="I782" s="32"/>
      <c r="J782" s="32"/>
      <c r="L782" s="33"/>
      <c r="S782" s="2"/>
      <c r="T782" s="2"/>
      <c r="U782" s="2"/>
      <c r="V782" s="2"/>
    </row>
    <row r="783">
      <c r="A783" s="4"/>
      <c r="B783" s="26"/>
      <c r="C783" s="32"/>
      <c r="D783" s="32"/>
      <c r="E783" s="32"/>
      <c r="F783" s="32"/>
      <c r="G783" s="32"/>
      <c r="H783" s="32"/>
      <c r="I783" s="32"/>
      <c r="J783" s="32"/>
      <c r="L783" s="33"/>
      <c r="S783" s="2"/>
      <c r="T783" s="2"/>
      <c r="U783" s="2"/>
      <c r="V783" s="2"/>
    </row>
    <row r="784">
      <c r="A784" s="4"/>
      <c r="B784" s="26"/>
      <c r="C784" s="34"/>
      <c r="D784" s="34"/>
      <c r="E784" s="32"/>
      <c r="F784" s="32"/>
      <c r="G784" s="32"/>
      <c r="H784" s="32"/>
      <c r="I784" s="32"/>
      <c r="J784" s="32"/>
      <c r="L784" s="33"/>
      <c r="S784" s="2"/>
      <c r="T784" s="2"/>
      <c r="U784" s="2"/>
      <c r="V784" s="2"/>
    </row>
    <row r="785">
      <c r="A785" s="4"/>
      <c r="B785" s="26"/>
      <c r="C785" s="32"/>
      <c r="D785" s="32"/>
      <c r="E785" s="32"/>
      <c r="F785" s="32"/>
      <c r="G785" s="32"/>
      <c r="H785" s="32"/>
      <c r="I785" s="32"/>
      <c r="J785" s="32"/>
      <c r="L785" s="33"/>
      <c r="S785" s="2"/>
      <c r="T785" s="2"/>
      <c r="U785" s="2"/>
      <c r="V785" s="2"/>
    </row>
    <row r="786">
      <c r="A786" s="4"/>
      <c r="B786" s="26"/>
      <c r="C786" s="32"/>
      <c r="D786" s="32"/>
      <c r="E786" s="32"/>
      <c r="F786" s="32"/>
      <c r="G786" s="32"/>
      <c r="H786" s="32"/>
      <c r="I786" s="32"/>
      <c r="J786" s="32"/>
      <c r="L786" s="33"/>
      <c r="S786" s="2"/>
      <c r="T786" s="2"/>
      <c r="U786" s="2"/>
      <c r="V786" s="2"/>
    </row>
    <row r="787">
      <c r="A787" s="4"/>
      <c r="B787" s="26"/>
      <c r="C787" s="34"/>
      <c r="D787" s="34"/>
      <c r="E787" s="32"/>
      <c r="F787" s="32"/>
      <c r="G787" s="32"/>
      <c r="H787" s="32"/>
      <c r="I787" s="32"/>
      <c r="J787" s="32"/>
      <c r="L787" s="33"/>
      <c r="S787" s="2"/>
      <c r="T787" s="2"/>
      <c r="U787" s="2"/>
      <c r="V787" s="2"/>
    </row>
    <row r="788">
      <c r="A788" s="4"/>
      <c r="B788" s="26"/>
      <c r="C788" s="32"/>
      <c r="D788" s="32"/>
      <c r="E788" s="32"/>
      <c r="F788" s="32"/>
      <c r="G788" s="32"/>
      <c r="H788" s="32"/>
      <c r="I788" s="32"/>
      <c r="J788" s="32"/>
      <c r="L788" s="33"/>
      <c r="S788" s="2"/>
      <c r="T788" s="2"/>
      <c r="U788" s="2"/>
      <c r="V788" s="2"/>
    </row>
    <row r="789">
      <c r="A789" s="4"/>
      <c r="B789" s="26"/>
      <c r="C789" s="32"/>
      <c r="D789" s="32"/>
      <c r="E789" s="32"/>
      <c r="F789" s="32"/>
      <c r="G789" s="32"/>
      <c r="H789" s="32"/>
      <c r="I789" s="32"/>
      <c r="J789" s="32"/>
      <c r="L789" s="33"/>
      <c r="S789" s="2"/>
      <c r="T789" s="2"/>
      <c r="U789" s="2"/>
      <c r="V789" s="2"/>
    </row>
    <row r="790">
      <c r="A790" s="4"/>
      <c r="B790" s="26"/>
      <c r="C790" s="34"/>
      <c r="D790" s="34"/>
      <c r="E790" s="32"/>
      <c r="F790" s="32"/>
      <c r="G790" s="32"/>
      <c r="H790" s="32"/>
      <c r="I790" s="32"/>
      <c r="J790" s="32"/>
      <c r="L790" s="33"/>
      <c r="S790" s="2"/>
      <c r="T790" s="2"/>
      <c r="U790" s="2"/>
      <c r="V790" s="2"/>
    </row>
    <row r="791">
      <c r="A791" s="4"/>
      <c r="B791" s="26"/>
      <c r="C791" s="32"/>
      <c r="D791" s="32"/>
      <c r="E791" s="32"/>
      <c r="F791" s="32"/>
      <c r="G791" s="32"/>
      <c r="H791" s="32"/>
      <c r="I791" s="32"/>
      <c r="J791" s="32"/>
      <c r="L791" s="33"/>
      <c r="S791" s="2"/>
      <c r="T791" s="2"/>
      <c r="U791" s="2"/>
      <c r="V791" s="2"/>
    </row>
    <row r="792">
      <c r="A792" s="4"/>
      <c r="B792" s="26"/>
      <c r="C792" s="32"/>
      <c r="D792" s="32"/>
      <c r="E792" s="32"/>
      <c r="F792" s="35"/>
      <c r="G792" s="35"/>
      <c r="H792" s="35"/>
      <c r="I792" s="32"/>
      <c r="J792" s="32"/>
      <c r="L792" s="33"/>
      <c r="S792" s="2"/>
      <c r="T792" s="2"/>
      <c r="U792" s="2"/>
      <c r="V792" s="2"/>
    </row>
    <row r="793">
      <c r="A793" s="4"/>
      <c r="B793" s="26"/>
      <c r="C793" s="32"/>
      <c r="D793" s="32"/>
      <c r="E793" s="32"/>
      <c r="F793" s="32"/>
      <c r="G793" s="32"/>
      <c r="H793" s="32"/>
      <c r="I793" s="32"/>
      <c r="J793" s="32"/>
      <c r="L793" s="33"/>
      <c r="S793" s="2"/>
      <c r="T793" s="2"/>
      <c r="U793" s="2"/>
      <c r="V793" s="2"/>
    </row>
    <row r="794">
      <c r="A794" s="4"/>
      <c r="B794" s="26"/>
      <c r="C794" s="34"/>
      <c r="D794" s="34"/>
      <c r="E794" s="32"/>
      <c r="F794" s="32"/>
      <c r="G794" s="32"/>
      <c r="H794" s="32"/>
      <c r="I794" s="32"/>
      <c r="J794" s="32"/>
      <c r="L794" s="33"/>
      <c r="S794" s="2"/>
      <c r="T794" s="2"/>
      <c r="U794" s="2"/>
      <c r="V794" s="2"/>
    </row>
    <row r="795">
      <c r="A795" s="4"/>
      <c r="B795" s="26"/>
      <c r="C795" s="32"/>
      <c r="D795" s="32"/>
      <c r="E795" s="32"/>
      <c r="F795" s="32"/>
      <c r="G795" s="32"/>
      <c r="H795" s="32"/>
      <c r="I795" s="32"/>
      <c r="J795" s="32"/>
      <c r="L795" s="33"/>
      <c r="S795" s="2"/>
      <c r="T795" s="2"/>
      <c r="U795" s="2"/>
      <c r="V795" s="2"/>
    </row>
    <row r="796">
      <c r="A796" s="4"/>
      <c r="B796" s="26"/>
      <c r="C796" s="32"/>
      <c r="D796" s="32"/>
      <c r="E796" s="32"/>
      <c r="F796" s="32"/>
      <c r="G796" s="32"/>
      <c r="H796" s="32"/>
      <c r="I796" s="32"/>
      <c r="J796" s="32"/>
      <c r="L796" s="33"/>
      <c r="S796" s="2"/>
      <c r="T796" s="2"/>
      <c r="U796" s="2"/>
      <c r="V796" s="2"/>
    </row>
    <row r="797">
      <c r="A797" s="4"/>
      <c r="B797" s="26"/>
      <c r="C797" s="32"/>
      <c r="D797" s="32"/>
      <c r="E797" s="32"/>
      <c r="F797" s="32"/>
      <c r="G797" s="32"/>
      <c r="H797" s="32"/>
      <c r="I797" s="32"/>
      <c r="J797" s="32"/>
      <c r="L797" s="33"/>
      <c r="S797" s="2"/>
      <c r="T797" s="2"/>
      <c r="U797" s="2"/>
      <c r="V797" s="2"/>
    </row>
    <row r="798">
      <c r="A798" s="4"/>
      <c r="B798" s="26"/>
      <c r="C798" s="34"/>
      <c r="D798" s="34"/>
      <c r="E798" s="32"/>
      <c r="F798" s="32"/>
      <c r="G798" s="32"/>
      <c r="H798" s="32"/>
      <c r="I798" s="32"/>
      <c r="J798" s="32"/>
      <c r="L798" s="33"/>
      <c r="S798" s="2"/>
      <c r="T798" s="2"/>
      <c r="U798" s="2"/>
      <c r="V798" s="2"/>
    </row>
    <row r="799">
      <c r="A799" s="4"/>
      <c r="B799" s="26"/>
      <c r="C799" s="32"/>
      <c r="D799" s="32"/>
      <c r="E799" s="32"/>
      <c r="F799" s="32"/>
      <c r="G799" s="32"/>
      <c r="H799" s="32"/>
      <c r="I799" s="32"/>
      <c r="J799" s="32"/>
      <c r="L799" s="33"/>
      <c r="S799" s="2"/>
      <c r="T799" s="2"/>
      <c r="U799" s="2"/>
      <c r="V799" s="2"/>
    </row>
    <row r="800">
      <c r="A800" s="4"/>
      <c r="B800" s="26"/>
      <c r="C800" s="34"/>
      <c r="D800" s="34"/>
      <c r="E800" s="32"/>
      <c r="F800" s="32"/>
      <c r="G800" s="32"/>
      <c r="H800" s="32"/>
      <c r="I800" s="32"/>
      <c r="J800" s="32"/>
      <c r="L800" s="33"/>
      <c r="S800" s="2"/>
      <c r="T800" s="2"/>
      <c r="U800" s="2"/>
      <c r="V800" s="2"/>
    </row>
    <row r="801">
      <c r="A801" s="4"/>
      <c r="B801" s="26"/>
      <c r="C801" s="32"/>
      <c r="D801" s="32"/>
      <c r="E801" s="32"/>
      <c r="F801" s="32"/>
      <c r="G801" s="32"/>
      <c r="H801" s="32"/>
      <c r="I801" s="32"/>
      <c r="J801" s="32"/>
      <c r="L801" s="33"/>
      <c r="S801" s="2"/>
      <c r="T801" s="2"/>
      <c r="U801" s="2"/>
      <c r="V801" s="2"/>
    </row>
    <row r="802">
      <c r="A802" s="4"/>
      <c r="B802" s="26"/>
      <c r="C802" s="32"/>
      <c r="D802" s="32"/>
      <c r="E802" s="32"/>
      <c r="F802" s="32"/>
      <c r="G802" s="32"/>
      <c r="H802" s="32"/>
      <c r="I802" s="32"/>
      <c r="J802" s="32"/>
      <c r="L802" s="33"/>
      <c r="S802" s="2"/>
      <c r="T802" s="2"/>
      <c r="U802" s="2"/>
      <c r="V802" s="2"/>
    </row>
    <row r="803">
      <c r="A803" s="4"/>
      <c r="B803" s="26"/>
      <c r="C803" s="32"/>
      <c r="D803" s="32"/>
      <c r="E803" s="32"/>
      <c r="F803" s="32"/>
      <c r="G803" s="32"/>
      <c r="H803" s="32"/>
      <c r="I803" s="32"/>
      <c r="J803" s="32"/>
      <c r="L803" s="33"/>
      <c r="S803" s="2"/>
      <c r="T803" s="2"/>
      <c r="U803" s="2"/>
      <c r="V803" s="2"/>
    </row>
    <row r="804">
      <c r="A804" s="4"/>
      <c r="B804" s="26"/>
      <c r="C804" s="34"/>
      <c r="D804" s="34"/>
      <c r="E804" s="32"/>
      <c r="F804" s="32"/>
      <c r="G804" s="32"/>
      <c r="H804" s="32"/>
      <c r="I804" s="32"/>
      <c r="J804" s="32"/>
      <c r="L804" s="33"/>
      <c r="S804" s="2"/>
      <c r="T804" s="2"/>
      <c r="U804" s="2"/>
      <c r="V804" s="2"/>
    </row>
    <row r="805">
      <c r="A805" s="4"/>
      <c r="B805" s="26"/>
      <c r="C805" s="32"/>
      <c r="D805" s="32"/>
      <c r="E805" s="32"/>
      <c r="F805" s="32"/>
      <c r="G805" s="32"/>
      <c r="H805" s="32"/>
      <c r="I805" s="32"/>
      <c r="J805" s="32"/>
      <c r="L805" s="33"/>
      <c r="S805" s="2"/>
      <c r="T805" s="2"/>
      <c r="U805" s="2"/>
      <c r="V805" s="2"/>
    </row>
    <row r="806">
      <c r="A806" s="4"/>
      <c r="B806" s="26"/>
      <c r="C806" s="27"/>
      <c r="D806" s="34"/>
      <c r="E806" s="26"/>
      <c r="F806" s="32"/>
      <c r="G806" s="32"/>
      <c r="H806" s="32"/>
      <c r="I806" s="26"/>
      <c r="J806" s="26"/>
      <c r="L806" s="33"/>
      <c r="S806" s="2"/>
      <c r="T806" s="2"/>
      <c r="U806" s="2"/>
      <c r="V806" s="2"/>
    </row>
    <row r="807">
      <c r="A807" s="4"/>
      <c r="B807" s="26"/>
      <c r="C807" s="26"/>
      <c r="D807" s="32"/>
      <c r="E807" s="26"/>
      <c r="F807" s="32"/>
      <c r="G807" s="32"/>
      <c r="H807" s="32"/>
      <c r="I807" s="26"/>
      <c r="J807" s="26"/>
      <c r="L807" s="33"/>
      <c r="S807" s="2"/>
      <c r="T807" s="2"/>
      <c r="U807" s="2"/>
      <c r="V807" s="2"/>
    </row>
    <row r="808">
      <c r="A808" s="4"/>
      <c r="B808" s="26"/>
      <c r="C808" s="27"/>
      <c r="D808" s="34"/>
      <c r="E808" s="26"/>
      <c r="F808" s="32"/>
      <c r="G808" s="32"/>
      <c r="H808" s="32"/>
      <c r="I808" s="26"/>
      <c r="J808" s="26"/>
      <c r="L808" s="33"/>
      <c r="S808" s="2"/>
      <c r="T808" s="2"/>
      <c r="U808" s="2"/>
      <c r="V808" s="2"/>
    </row>
    <row r="809">
      <c r="A809" s="4"/>
      <c r="B809" s="26"/>
      <c r="C809" s="27"/>
      <c r="D809" s="27"/>
      <c r="E809" s="26"/>
      <c r="F809" s="26"/>
      <c r="G809" s="26"/>
      <c r="H809" s="26"/>
      <c r="I809" s="26"/>
      <c r="J809" s="26"/>
      <c r="L809" s="33"/>
      <c r="S809" s="2"/>
      <c r="T809" s="2"/>
      <c r="U809" s="2"/>
      <c r="V809" s="2"/>
    </row>
    <row r="810">
      <c r="A810" s="4"/>
      <c r="B810" s="26"/>
      <c r="C810" s="27"/>
      <c r="D810" s="27"/>
      <c r="E810" s="26"/>
      <c r="F810" s="26"/>
      <c r="G810" s="26"/>
      <c r="H810" s="26"/>
      <c r="I810" s="26"/>
      <c r="J810" s="26"/>
      <c r="L810" s="33"/>
      <c r="S810" s="2"/>
      <c r="T810" s="2"/>
      <c r="U810" s="2"/>
      <c r="V810" s="2"/>
    </row>
    <row r="811">
      <c r="A811" s="4"/>
      <c r="B811" s="26"/>
      <c r="C811" s="27"/>
      <c r="D811" s="27"/>
      <c r="E811" s="26"/>
      <c r="F811" s="26"/>
      <c r="G811" s="26"/>
      <c r="H811" s="26"/>
      <c r="I811" s="26"/>
      <c r="J811" s="26"/>
      <c r="L811" s="33"/>
      <c r="S811" s="2"/>
      <c r="T811" s="2"/>
      <c r="U811" s="2"/>
      <c r="V811" s="2"/>
    </row>
    <row r="812">
      <c r="A812" s="4"/>
      <c r="B812" s="26"/>
      <c r="C812" s="26"/>
      <c r="D812" s="26"/>
      <c r="E812" s="26"/>
      <c r="F812" s="36"/>
      <c r="G812" s="26"/>
      <c r="H812" s="26"/>
      <c r="I812" s="26"/>
      <c r="J812" s="26"/>
      <c r="L812" s="33"/>
      <c r="S812" s="2"/>
      <c r="T812" s="2"/>
      <c r="U812" s="2"/>
      <c r="V812" s="2"/>
    </row>
    <row r="813">
      <c r="A813" s="4"/>
      <c r="B813" s="26"/>
      <c r="C813" s="27"/>
      <c r="D813" s="34"/>
      <c r="E813" s="26"/>
      <c r="F813" s="32"/>
      <c r="G813" s="32"/>
      <c r="H813" s="32"/>
      <c r="I813" s="26"/>
      <c r="J813" s="26"/>
      <c r="L813" s="33"/>
      <c r="S813" s="2"/>
      <c r="T813" s="2"/>
      <c r="U813" s="2"/>
      <c r="V813" s="2"/>
    </row>
    <row r="814">
      <c r="A814" s="4"/>
      <c r="B814" s="26"/>
      <c r="C814" s="26"/>
      <c r="D814" s="32"/>
      <c r="E814" s="26"/>
      <c r="F814" s="32"/>
      <c r="G814" s="32"/>
      <c r="H814" s="32"/>
      <c r="I814" s="26"/>
      <c r="J814" s="26"/>
      <c r="L814" s="33"/>
      <c r="S814" s="2"/>
      <c r="T814" s="2"/>
      <c r="U814" s="2"/>
      <c r="V814" s="2"/>
    </row>
    <row r="815">
      <c r="A815" s="4"/>
      <c r="B815" s="26"/>
      <c r="C815" s="27"/>
      <c r="D815" s="34"/>
      <c r="E815" s="26"/>
      <c r="F815" s="32"/>
      <c r="G815" s="32"/>
      <c r="H815" s="32"/>
      <c r="I815" s="26"/>
      <c r="J815" s="26"/>
      <c r="L815" s="33"/>
      <c r="S815" s="2"/>
      <c r="T815" s="2"/>
      <c r="U815" s="2"/>
      <c r="V815" s="2"/>
    </row>
    <row r="816">
      <c r="A816" s="4"/>
      <c r="B816" s="26"/>
      <c r="C816" s="27"/>
      <c r="D816" s="34"/>
      <c r="E816" s="26"/>
      <c r="F816" s="32"/>
      <c r="G816" s="32"/>
      <c r="H816" s="32"/>
      <c r="I816" s="26"/>
      <c r="J816" s="26"/>
      <c r="L816" s="33"/>
      <c r="S816" s="2"/>
      <c r="T816" s="2"/>
      <c r="U816" s="2"/>
      <c r="V816" s="2"/>
    </row>
    <row r="817">
      <c r="A817" s="4"/>
      <c r="B817" s="26"/>
      <c r="C817" s="26"/>
      <c r="D817" s="32"/>
      <c r="E817" s="26"/>
      <c r="F817" s="32"/>
      <c r="G817" s="32"/>
      <c r="H817" s="32"/>
      <c r="I817" s="26"/>
      <c r="J817" s="26"/>
      <c r="L817" s="33"/>
      <c r="S817" s="2"/>
      <c r="T817" s="2"/>
      <c r="U817" s="2"/>
      <c r="V817" s="2"/>
    </row>
    <row r="818">
      <c r="A818" s="4"/>
      <c r="B818" s="26"/>
      <c r="C818" s="26"/>
      <c r="D818" s="26"/>
      <c r="E818" s="26"/>
      <c r="F818" s="26"/>
      <c r="G818" s="26"/>
      <c r="H818" s="26"/>
      <c r="I818" s="26"/>
      <c r="J818" s="26"/>
      <c r="L818" s="33"/>
      <c r="S818" s="2"/>
      <c r="T818" s="2"/>
      <c r="U818" s="2"/>
      <c r="V818" s="2"/>
    </row>
    <row r="819">
      <c r="A819" s="4"/>
      <c r="B819" s="26"/>
      <c r="C819" s="27"/>
      <c r="D819" s="27"/>
      <c r="E819" s="26"/>
      <c r="F819" s="26"/>
      <c r="G819" s="26"/>
      <c r="H819" s="26"/>
      <c r="I819" s="26"/>
      <c r="J819" s="26"/>
      <c r="L819" s="33"/>
      <c r="S819" s="2"/>
      <c r="T819" s="2"/>
      <c r="U819" s="2"/>
      <c r="V819" s="2"/>
    </row>
    <row r="820">
      <c r="A820" s="4"/>
      <c r="B820" s="26"/>
      <c r="L820" s="33"/>
      <c r="S820" s="2"/>
      <c r="T820" s="2"/>
      <c r="U820" s="2"/>
      <c r="V820" s="2"/>
    </row>
    <row r="821">
      <c r="A821" s="4"/>
      <c r="B821" s="26"/>
      <c r="L821" s="33"/>
      <c r="S821" s="2"/>
      <c r="T821" s="2"/>
      <c r="U821" s="2"/>
      <c r="V821" s="2"/>
    </row>
    <row r="822">
      <c r="B822" s="37"/>
      <c r="C822" s="38"/>
      <c r="D822" s="38"/>
      <c r="E822" s="38"/>
      <c r="F822" s="39"/>
      <c r="G822" s="38"/>
      <c r="H822" s="38"/>
      <c r="I822" s="38"/>
      <c r="J822" s="38"/>
      <c r="M822" s="5"/>
      <c r="S822" s="2"/>
      <c r="T822" s="2"/>
      <c r="U822" s="2"/>
      <c r="V822" s="2"/>
    </row>
    <row r="823">
      <c r="B823" s="37"/>
      <c r="C823" s="16"/>
      <c r="D823" s="16"/>
      <c r="E823" s="16"/>
      <c r="F823" s="16"/>
      <c r="G823" s="16"/>
      <c r="H823" s="16"/>
      <c r="I823" s="16"/>
      <c r="J823" s="16"/>
      <c r="M823" s="5"/>
      <c r="S823" s="2"/>
      <c r="T823" s="2"/>
      <c r="U823" s="2"/>
      <c r="V823" s="2"/>
    </row>
    <row r="824">
      <c r="B824" s="37"/>
      <c r="C824" s="16"/>
      <c r="D824" s="16"/>
      <c r="E824" s="16"/>
      <c r="F824" s="16"/>
      <c r="G824" s="16"/>
      <c r="H824" s="16"/>
      <c r="I824" s="16"/>
      <c r="J824" s="16"/>
      <c r="M824" s="5"/>
      <c r="S824" s="2"/>
      <c r="T824" s="2"/>
      <c r="U824" s="2"/>
      <c r="V824" s="2"/>
    </row>
    <row r="825">
      <c r="B825" s="37"/>
      <c r="C825" s="16"/>
      <c r="D825" s="16"/>
      <c r="E825" s="16"/>
      <c r="F825" s="16"/>
      <c r="G825" s="16"/>
      <c r="H825" s="16"/>
      <c r="I825" s="16"/>
      <c r="J825" s="16"/>
      <c r="M825" s="5"/>
      <c r="S825" s="2"/>
      <c r="T825" s="2"/>
      <c r="U825" s="2"/>
      <c r="V825" s="2"/>
    </row>
    <row r="826">
      <c r="B826" s="37"/>
      <c r="C826" s="16"/>
      <c r="D826" s="16"/>
      <c r="E826" s="16"/>
      <c r="F826" s="16"/>
      <c r="G826" s="16"/>
      <c r="H826" s="16"/>
      <c r="I826" s="16"/>
      <c r="J826" s="16"/>
      <c r="M826" s="5"/>
      <c r="S826" s="2"/>
      <c r="T826" s="2"/>
      <c r="U826" s="2"/>
      <c r="V826" s="2"/>
    </row>
    <row r="827">
      <c r="B827" s="37"/>
      <c r="C827" s="16"/>
      <c r="D827" s="16"/>
      <c r="E827" s="16"/>
      <c r="F827" s="16"/>
      <c r="G827" s="16"/>
      <c r="H827" s="16"/>
      <c r="I827" s="16"/>
      <c r="J827" s="16"/>
      <c r="M827" s="5"/>
      <c r="S827" s="2"/>
      <c r="T827" s="2"/>
      <c r="U827" s="2"/>
      <c r="V827" s="2"/>
    </row>
    <row r="828">
      <c r="B828" s="37"/>
      <c r="C828" s="16"/>
      <c r="D828" s="16"/>
      <c r="E828" s="16"/>
      <c r="F828" s="16"/>
      <c r="G828" s="16"/>
      <c r="H828" s="16"/>
      <c r="I828" s="16"/>
      <c r="J828" s="16"/>
      <c r="M828" s="5"/>
      <c r="S828" s="2"/>
      <c r="T828" s="2"/>
      <c r="U828" s="2"/>
      <c r="V828" s="2"/>
    </row>
    <row r="829">
      <c r="B829" s="37"/>
      <c r="C829" s="16"/>
      <c r="D829" s="16"/>
      <c r="E829" s="16"/>
      <c r="F829" s="16"/>
      <c r="G829" s="16"/>
      <c r="H829" s="16"/>
      <c r="I829" s="16"/>
      <c r="J829" s="16"/>
      <c r="M829" s="5"/>
      <c r="S829" s="2"/>
      <c r="T829" s="2"/>
      <c r="U829" s="2"/>
      <c r="V829" s="2"/>
    </row>
    <row r="830">
      <c r="B830" s="37"/>
      <c r="C830" s="16"/>
      <c r="D830" s="16"/>
      <c r="E830" s="16"/>
      <c r="F830" s="16"/>
      <c r="G830" s="16"/>
      <c r="H830" s="16"/>
      <c r="I830" s="16"/>
      <c r="J830" s="16"/>
      <c r="M830" s="5"/>
      <c r="S830" s="2"/>
      <c r="T830" s="2"/>
      <c r="U830" s="2"/>
      <c r="V830" s="2"/>
    </row>
    <row r="831">
      <c r="B831" s="37"/>
      <c r="C831" s="16"/>
      <c r="D831" s="16"/>
      <c r="E831" s="16"/>
      <c r="F831" s="16"/>
      <c r="G831" s="16"/>
      <c r="H831" s="16"/>
      <c r="I831" s="16"/>
      <c r="J831" s="16"/>
      <c r="M831" s="5"/>
      <c r="S831" s="2"/>
      <c r="T831" s="2"/>
      <c r="U831" s="2"/>
      <c r="V831" s="2"/>
    </row>
    <row r="832">
      <c r="B832" s="37"/>
      <c r="C832" s="16"/>
      <c r="D832" s="16"/>
      <c r="E832" s="16"/>
      <c r="F832" s="16"/>
      <c r="G832" s="16"/>
      <c r="H832" s="16"/>
      <c r="I832" s="16"/>
      <c r="J832" s="16"/>
      <c r="M832" s="5"/>
      <c r="S832" s="2"/>
      <c r="T832" s="2"/>
      <c r="U832" s="2"/>
      <c r="V832" s="2"/>
    </row>
    <row r="833">
      <c r="B833" s="37"/>
      <c r="C833" s="16"/>
      <c r="D833" s="16"/>
      <c r="E833" s="16"/>
      <c r="F833" s="16"/>
      <c r="G833" s="16"/>
      <c r="H833" s="16"/>
      <c r="I833" s="16"/>
      <c r="J833" s="16"/>
      <c r="M833" s="5"/>
      <c r="S833" s="2"/>
      <c r="T833" s="2"/>
      <c r="U833" s="2"/>
      <c r="V833" s="2"/>
    </row>
    <row r="834">
      <c r="B834" s="37"/>
      <c r="C834" s="16"/>
      <c r="D834" s="16"/>
      <c r="E834" s="16"/>
      <c r="F834" s="16"/>
      <c r="G834" s="16"/>
      <c r="H834" s="16"/>
      <c r="I834" s="16"/>
      <c r="J834" s="16"/>
      <c r="M834" s="5"/>
      <c r="S834" s="2"/>
      <c r="T834" s="2"/>
      <c r="U834" s="2"/>
      <c r="V834" s="2"/>
    </row>
    <row r="835">
      <c r="B835" s="37"/>
      <c r="C835" s="16"/>
      <c r="D835" s="16"/>
      <c r="E835" s="16"/>
      <c r="F835" s="16"/>
      <c r="G835" s="16"/>
      <c r="H835" s="16"/>
      <c r="I835" s="16"/>
      <c r="J835" s="16"/>
      <c r="M835" s="5"/>
      <c r="S835" s="2"/>
      <c r="T835" s="2"/>
      <c r="U835" s="2"/>
      <c r="V835" s="2"/>
    </row>
    <row r="836">
      <c r="B836" s="37"/>
      <c r="C836" s="16"/>
      <c r="D836" s="16"/>
      <c r="E836" s="16"/>
      <c r="F836" s="16"/>
      <c r="G836" s="16"/>
      <c r="H836" s="16"/>
      <c r="I836" s="16"/>
      <c r="J836" s="16"/>
      <c r="M836" s="5"/>
      <c r="S836" s="2"/>
      <c r="T836" s="2"/>
      <c r="U836" s="2"/>
      <c r="V836" s="2"/>
    </row>
    <row r="837">
      <c r="B837" s="37"/>
      <c r="C837" s="16"/>
      <c r="D837" s="16"/>
      <c r="E837" s="16"/>
      <c r="F837" s="16"/>
      <c r="G837" s="16"/>
      <c r="H837" s="16"/>
      <c r="I837" s="16"/>
      <c r="J837" s="16"/>
      <c r="M837" s="5"/>
      <c r="S837" s="2"/>
      <c r="T837" s="2"/>
      <c r="U837" s="2"/>
      <c r="V837" s="2"/>
    </row>
    <row r="838">
      <c r="B838" s="37"/>
      <c r="C838" s="16"/>
      <c r="D838" s="16"/>
      <c r="E838" s="16"/>
      <c r="F838" s="16"/>
      <c r="G838" s="16"/>
      <c r="H838" s="16"/>
      <c r="I838" s="16"/>
      <c r="J838" s="16"/>
      <c r="M838" s="5"/>
      <c r="S838" s="2"/>
      <c r="T838" s="2"/>
      <c r="U838" s="2"/>
      <c r="V838" s="2"/>
    </row>
    <row r="839">
      <c r="B839" s="37"/>
      <c r="C839" s="16"/>
      <c r="D839" s="16"/>
      <c r="E839" s="16"/>
      <c r="F839" s="16"/>
      <c r="G839" s="16"/>
      <c r="H839" s="16"/>
      <c r="I839" s="16"/>
      <c r="J839" s="16"/>
      <c r="M839" s="5"/>
      <c r="S839" s="2"/>
      <c r="T839" s="2"/>
      <c r="U839" s="2"/>
      <c r="V839" s="2"/>
    </row>
    <row r="840">
      <c r="B840" s="37"/>
      <c r="C840" s="16"/>
      <c r="D840" s="16"/>
      <c r="E840" s="16"/>
      <c r="F840" s="16"/>
      <c r="G840" s="16"/>
      <c r="H840" s="16"/>
      <c r="I840" s="16"/>
      <c r="J840" s="16"/>
      <c r="M840" s="5"/>
      <c r="S840" s="2"/>
      <c r="T840" s="2"/>
      <c r="U840" s="2"/>
      <c r="V840" s="2"/>
    </row>
    <row r="841">
      <c r="B841" s="37"/>
      <c r="C841" s="16"/>
      <c r="D841" s="16"/>
      <c r="E841" s="16"/>
      <c r="F841" s="16"/>
      <c r="G841" s="16"/>
      <c r="H841" s="16"/>
      <c r="I841" s="16"/>
      <c r="J841" s="16"/>
      <c r="M841" s="5"/>
      <c r="S841" s="2"/>
      <c r="T841" s="2"/>
      <c r="U841" s="2"/>
      <c r="V841" s="2"/>
    </row>
    <row r="842">
      <c r="B842" s="37"/>
      <c r="C842" s="16"/>
      <c r="D842" s="16"/>
      <c r="E842" s="16"/>
      <c r="F842" s="16"/>
      <c r="G842" s="16"/>
      <c r="H842" s="16"/>
      <c r="I842" s="16"/>
      <c r="J842" s="16"/>
      <c r="M842" s="5"/>
      <c r="S842" s="2"/>
      <c r="T842" s="2"/>
      <c r="U842" s="2"/>
      <c r="V842" s="2"/>
    </row>
    <row r="843">
      <c r="B843" s="37"/>
      <c r="C843" s="16"/>
      <c r="D843" s="16"/>
      <c r="E843" s="16"/>
      <c r="F843" s="16"/>
      <c r="G843" s="16"/>
      <c r="H843" s="16"/>
      <c r="I843" s="16"/>
      <c r="J843" s="16"/>
      <c r="M843" s="5"/>
      <c r="S843" s="2"/>
      <c r="T843" s="2"/>
      <c r="U843" s="2"/>
      <c r="V843" s="2"/>
    </row>
    <row r="844">
      <c r="B844" s="37"/>
      <c r="C844" s="16"/>
      <c r="D844" s="16"/>
      <c r="E844" s="16"/>
      <c r="F844" s="16"/>
      <c r="G844" s="16"/>
      <c r="H844" s="16"/>
      <c r="I844" s="16"/>
      <c r="J844" s="16"/>
      <c r="M844" s="5"/>
      <c r="S844" s="2"/>
      <c r="T844" s="2"/>
      <c r="U844" s="2"/>
      <c r="V844" s="2"/>
    </row>
    <row r="845">
      <c r="B845" s="37"/>
      <c r="C845" s="16"/>
      <c r="D845" s="16"/>
      <c r="E845" s="16"/>
      <c r="F845" s="16"/>
      <c r="G845" s="16"/>
      <c r="H845" s="16"/>
      <c r="I845" s="16"/>
      <c r="J845" s="16"/>
      <c r="M845" s="5"/>
      <c r="S845" s="2"/>
      <c r="T845" s="2"/>
      <c r="U845" s="2"/>
      <c r="V845" s="2"/>
    </row>
    <row r="846">
      <c r="B846" s="37"/>
      <c r="C846" s="16"/>
      <c r="D846" s="16"/>
      <c r="E846" s="16"/>
      <c r="F846" s="16"/>
      <c r="G846" s="16"/>
      <c r="H846" s="16"/>
      <c r="I846" s="16"/>
      <c r="J846" s="16"/>
      <c r="M846" s="5"/>
      <c r="S846" s="2"/>
      <c r="T846" s="2"/>
      <c r="U846" s="2"/>
      <c r="V846" s="2"/>
    </row>
    <row r="847">
      <c r="B847" s="37"/>
      <c r="C847" s="16"/>
      <c r="D847" s="16"/>
      <c r="E847" s="16"/>
      <c r="F847" s="16"/>
      <c r="G847" s="16"/>
      <c r="H847" s="16"/>
      <c r="I847" s="16"/>
      <c r="J847" s="16"/>
      <c r="M847" s="5"/>
      <c r="S847" s="2"/>
      <c r="T847" s="2"/>
      <c r="U847" s="2"/>
      <c r="V847" s="2"/>
    </row>
    <row r="848">
      <c r="B848" s="37"/>
      <c r="C848" s="16"/>
      <c r="D848" s="16"/>
      <c r="E848" s="16"/>
      <c r="F848" s="16"/>
      <c r="G848" s="16"/>
      <c r="H848" s="16"/>
      <c r="I848" s="16"/>
      <c r="J848" s="16"/>
      <c r="M848" s="5"/>
      <c r="S848" s="2"/>
      <c r="T848" s="2"/>
      <c r="U848" s="2"/>
      <c r="V848" s="2"/>
    </row>
    <row r="849">
      <c r="B849" s="37"/>
      <c r="C849" s="16"/>
      <c r="D849" s="16"/>
      <c r="E849" s="16"/>
      <c r="F849" s="16"/>
      <c r="G849" s="16"/>
      <c r="H849" s="16"/>
      <c r="I849" s="16"/>
      <c r="J849" s="16"/>
      <c r="M849" s="5"/>
      <c r="S849" s="2"/>
      <c r="T849" s="2"/>
      <c r="U849" s="2"/>
      <c r="V849" s="2"/>
    </row>
    <row r="850">
      <c r="B850" s="37"/>
      <c r="C850" s="16"/>
      <c r="D850" s="16"/>
      <c r="E850" s="16"/>
      <c r="F850" s="16"/>
      <c r="G850" s="16"/>
      <c r="H850" s="16"/>
      <c r="I850" s="16"/>
      <c r="J850" s="16"/>
      <c r="M850" s="5"/>
      <c r="S850" s="2"/>
      <c r="T850" s="2"/>
      <c r="U850" s="2"/>
      <c r="V850" s="2"/>
    </row>
    <row r="851">
      <c r="B851" s="37"/>
      <c r="C851" s="16"/>
      <c r="D851" s="16"/>
      <c r="E851" s="16"/>
      <c r="F851" s="16"/>
      <c r="G851" s="16"/>
      <c r="H851" s="16"/>
      <c r="I851" s="16"/>
      <c r="J851" s="16"/>
      <c r="M851" s="5"/>
      <c r="S851" s="2"/>
      <c r="T851" s="2"/>
      <c r="U851" s="2"/>
      <c r="V851" s="2"/>
    </row>
    <row r="852">
      <c r="B852" s="37"/>
      <c r="C852" s="16"/>
      <c r="D852" s="16"/>
      <c r="E852" s="16"/>
      <c r="F852" s="16"/>
      <c r="G852" s="16"/>
      <c r="H852" s="16"/>
      <c r="I852" s="16"/>
      <c r="J852" s="16"/>
      <c r="M852" s="5"/>
      <c r="S852" s="2"/>
      <c r="T852" s="2"/>
      <c r="U852" s="2"/>
      <c r="V852" s="2"/>
    </row>
    <row r="853">
      <c r="B853" s="37"/>
      <c r="C853" s="16"/>
      <c r="D853" s="16"/>
      <c r="E853" s="16"/>
      <c r="F853" s="16"/>
      <c r="G853" s="16"/>
      <c r="H853" s="16"/>
      <c r="I853" s="16"/>
      <c r="J853" s="16"/>
      <c r="M853" s="5"/>
      <c r="S853" s="2"/>
      <c r="T853" s="2"/>
      <c r="U853" s="2"/>
      <c r="V853" s="2"/>
    </row>
    <row r="854">
      <c r="B854" s="37"/>
      <c r="C854" s="16"/>
      <c r="D854" s="16"/>
      <c r="E854" s="16"/>
      <c r="F854" s="16"/>
      <c r="G854" s="16"/>
      <c r="H854" s="16"/>
      <c r="I854" s="16"/>
      <c r="J854" s="16"/>
      <c r="M854" s="5"/>
      <c r="S854" s="2"/>
      <c r="T854" s="2"/>
      <c r="U854" s="2"/>
      <c r="V854" s="2"/>
    </row>
    <row r="855">
      <c r="B855" s="37"/>
      <c r="C855" s="16"/>
      <c r="D855" s="16"/>
      <c r="E855" s="16"/>
      <c r="F855" s="16"/>
      <c r="G855" s="16"/>
      <c r="H855" s="16"/>
      <c r="I855" s="16"/>
      <c r="J855" s="16"/>
      <c r="M855" s="5"/>
      <c r="S855" s="2"/>
      <c r="T855" s="2"/>
      <c r="U855" s="2"/>
      <c r="V855" s="2"/>
    </row>
    <row r="856">
      <c r="B856" s="37"/>
      <c r="C856" s="16"/>
      <c r="D856" s="16"/>
      <c r="E856" s="16"/>
      <c r="F856" s="16"/>
      <c r="G856" s="16"/>
      <c r="H856" s="16"/>
      <c r="I856" s="16"/>
      <c r="J856" s="16"/>
      <c r="M856" s="5"/>
      <c r="S856" s="2"/>
      <c r="T856" s="2"/>
      <c r="U856" s="2"/>
      <c r="V856" s="2"/>
    </row>
    <row r="857">
      <c r="B857" s="37"/>
      <c r="C857" s="16"/>
      <c r="D857" s="16"/>
      <c r="E857" s="16"/>
      <c r="F857" s="16"/>
      <c r="G857" s="16"/>
      <c r="H857" s="16"/>
      <c r="I857" s="16"/>
      <c r="J857" s="16"/>
      <c r="M857" s="5"/>
      <c r="S857" s="2"/>
      <c r="T857" s="2"/>
      <c r="U857" s="2"/>
      <c r="V857" s="2"/>
    </row>
    <row r="858">
      <c r="B858" s="37"/>
      <c r="C858" s="16"/>
      <c r="D858" s="16"/>
      <c r="E858" s="16"/>
      <c r="F858" s="16"/>
      <c r="G858" s="16"/>
      <c r="H858" s="16"/>
      <c r="I858" s="16"/>
      <c r="J858" s="16"/>
      <c r="M858" s="5"/>
      <c r="S858" s="2"/>
      <c r="T858" s="2"/>
      <c r="U858" s="2"/>
      <c r="V858" s="2"/>
    </row>
    <row r="859">
      <c r="B859" s="37"/>
      <c r="C859" s="16"/>
      <c r="D859" s="16"/>
      <c r="E859" s="16"/>
      <c r="F859" s="16"/>
      <c r="G859" s="16"/>
      <c r="H859" s="16"/>
      <c r="I859" s="16"/>
      <c r="J859" s="16"/>
      <c r="M859" s="5"/>
      <c r="S859" s="2"/>
      <c r="T859" s="2"/>
      <c r="U859" s="2"/>
      <c r="V859" s="2"/>
    </row>
    <row r="860">
      <c r="B860" s="37"/>
      <c r="C860" s="16"/>
      <c r="D860" s="16"/>
      <c r="E860" s="16"/>
      <c r="F860" s="16"/>
      <c r="G860" s="16"/>
      <c r="H860" s="16"/>
      <c r="I860" s="16"/>
      <c r="J860" s="16"/>
      <c r="M860" s="5"/>
      <c r="S860" s="2"/>
      <c r="T860" s="2"/>
      <c r="U860" s="2"/>
      <c r="V860" s="2"/>
    </row>
    <row r="861">
      <c r="B861" s="37"/>
      <c r="C861" s="40"/>
      <c r="D861" s="16"/>
      <c r="E861" s="16"/>
      <c r="F861" s="40"/>
      <c r="G861" s="16"/>
      <c r="H861" s="40"/>
      <c r="I861" s="16"/>
      <c r="J861" s="16"/>
      <c r="M861" s="5"/>
      <c r="S861" s="2"/>
      <c r="T861" s="2"/>
      <c r="U861" s="2"/>
      <c r="V861" s="2"/>
    </row>
    <row r="862">
      <c r="B862" s="37"/>
      <c r="C862" s="16"/>
      <c r="D862" s="16"/>
      <c r="E862" s="16"/>
      <c r="F862" s="16"/>
      <c r="G862" s="16"/>
      <c r="H862" s="16"/>
      <c r="I862" s="16"/>
      <c r="J862" s="16"/>
      <c r="M862" s="5"/>
      <c r="S862" s="2"/>
      <c r="T862" s="2"/>
      <c r="U862" s="2"/>
      <c r="V862" s="2"/>
    </row>
    <row r="863">
      <c r="B863" s="37"/>
      <c r="C863" s="16"/>
      <c r="D863" s="16"/>
      <c r="E863" s="16"/>
      <c r="F863" s="16"/>
      <c r="G863" s="16"/>
      <c r="H863" s="16"/>
      <c r="I863" s="16"/>
      <c r="J863" s="16"/>
      <c r="M863" s="5"/>
      <c r="S863" s="2"/>
      <c r="T863" s="2"/>
      <c r="U863" s="2"/>
      <c r="V863" s="2"/>
    </row>
    <row r="864">
      <c r="B864" s="37"/>
      <c r="C864" s="16"/>
      <c r="D864" s="16"/>
      <c r="E864" s="16"/>
      <c r="F864" s="16"/>
      <c r="G864" s="16"/>
      <c r="H864" s="16"/>
      <c r="I864" s="16"/>
      <c r="J864" s="16"/>
      <c r="M864" s="5"/>
      <c r="S864" s="2"/>
      <c r="T864" s="2"/>
      <c r="U864" s="2"/>
      <c r="V864" s="2"/>
    </row>
    <row r="865">
      <c r="B865" s="37"/>
      <c r="C865" s="16"/>
      <c r="D865" s="16"/>
      <c r="E865" s="16"/>
      <c r="F865" s="16"/>
      <c r="G865" s="16"/>
      <c r="H865" s="16"/>
      <c r="I865" s="16"/>
      <c r="J865" s="16"/>
      <c r="M865" s="5"/>
      <c r="S865" s="2"/>
      <c r="T865" s="2"/>
      <c r="U865" s="2"/>
      <c r="V865" s="2"/>
    </row>
    <row r="866">
      <c r="B866" s="37"/>
      <c r="C866" s="16"/>
      <c r="D866" s="16"/>
      <c r="E866" s="16"/>
      <c r="F866" s="16"/>
      <c r="G866" s="16"/>
      <c r="H866" s="16"/>
      <c r="I866" s="16"/>
      <c r="J866" s="16"/>
      <c r="M866" s="5"/>
      <c r="S866" s="2"/>
      <c r="T866" s="2"/>
      <c r="U866" s="2"/>
      <c r="V866" s="2"/>
    </row>
    <row r="867">
      <c r="B867" s="37"/>
      <c r="C867" s="40"/>
      <c r="D867" s="16"/>
      <c r="E867" s="16"/>
      <c r="F867" s="40"/>
      <c r="G867" s="16"/>
      <c r="H867" s="40"/>
      <c r="I867" s="16"/>
      <c r="J867" s="16"/>
      <c r="M867" s="5"/>
      <c r="S867" s="2"/>
      <c r="T867" s="2"/>
      <c r="U867" s="2"/>
      <c r="V867" s="2"/>
    </row>
    <row r="868">
      <c r="B868" s="37"/>
      <c r="C868" s="16"/>
      <c r="D868" s="16"/>
      <c r="E868" s="16"/>
      <c r="F868" s="16"/>
      <c r="G868" s="16"/>
      <c r="H868" s="16"/>
      <c r="I868" s="16"/>
      <c r="J868" s="16"/>
      <c r="M868" s="5"/>
      <c r="S868" s="2"/>
      <c r="T868" s="2"/>
      <c r="U868" s="2"/>
      <c r="V868" s="2"/>
    </row>
    <row r="869">
      <c r="B869" s="37"/>
      <c r="C869" s="16"/>
      <c r="D869" s="16"/>
      <c r="E869" s="16"/>
      <c r="F869" s="16"/>
      <c r="G869" s="16"/>
      <c r="H869" s="16"/>
      <c r="I869" s="16"/>
      <c r="J869" s="16"/>
      <c r="M869" s="5"/>
      <c r="S869" s="2"/>
      <c r="T869" s="2"/>
      <c r="U869" s="2"/>
      <c r="V869" s="2"/>
    </row>
    <row r="870">
      <c r="B870" s="37"/>
      <c r="C870" s="16"/>
      <c r="D870" s="16"/>
      <c r="E870" s="16"/>
      <c r="F870" s="16"/>
      <c r="G870" s="16"/>
      <c r="H870" s="16"/>
      <c r="I870" s="16"/>
      <c r="J870" s="16"/>
      <c r="M870" s="5"/>
      <c r="S870" s="2"/>
      <c r="T870" s="2"/>
      <c r="U870" s="2"/>
      <c r="V870" s="2"/>
    </row>
    <row r="871">
      <c r="B871" s="37"/>
      <c r="C871" s="16"/>
      <c r="D871" s="16"/>
      <c r="E871" s="16"/>
      <c r="F871" s="16"/>
      <c r="G871" s="16"/>
      <c r="H871" s="16"/>
      <c r="I871" s="16"/>
      <c r="J871" s="16"/>
      <c r="M871" s="5"/>
      <c r="S871" s="2"/>
      <c r="T871" s="2"/>
      <c r="U871" s="2"/>
      <c r="V871" s="2"/>
    </row>
    <row r="872">
      <c r="B872" s="37"/>
      <c r="C872" s="16"/>
      <c r="D872" s="16"/>
      <c r="E872" s="16"/>
      <c r="F872" s="16"/>
      <c r="G872" s="16"/>
      <c r="H872" s="16"/>
      <c r="I872" s="16"/>
      <c r="J872" s="16"/>
      <c r="M872" s="5"/>
      <c r="S872" s="2"/>
      <c r="T872" s="2"/>
      <c r="U872" s="2"/>
      <c r="V872" s="2"/>
    </row>
    <row r="873">
      <c r="B873" s="37"/>
      <c r="C873" s="16"/>
      <c r="D873" s="16"/>
      <c r="E873" s="16"/>
      <c r="F873" s="16"/>
      <c r="G873" s="16"/>
      <c r="H873" s="16"/>
      <c r="I873" s="16"/>
      <c r="J873" s="16"/>
      <c r="M873" s="5"/>
      <c r="S873" s="2"/>
      <c r="T873" s="2"/>
      <c r="U873" s="2"/>
      <c r="V873" s="2"/>
    </row>
    <row r="874">
      <c r="B874" s="37"/>
      <c r="C874" s="16"/>
      <c r="D874" s="16"/>
      <c r="E874" s="16"/>
      <c r="F874" s="16"/>
      <c r="G874" s="16"/>
      <c r="H874" s="16"/>
      <c r="I874" s="16"/>
      <c r="J874" s="16"/>
      <c r="M874" s="5"/>
      <c r="S874" s="2"/>
      <c r="T874" s="2"/>
      <c r="U874" s="2"/>
      <c r="V874" s="2"/>
    </row>
    <row r="875">
      <c r="B875" s="37"/>
      <c r="C875" s="38"/>
      <c r="D875" s="38"/>
      <c r="E875" s="38"/>
      <c r="F875" s="38"/>
      <c r="G875" s="38"/>
      <c r="H875" s="38"/>
      <c r="I875" s="38"/>
      <c r="J875" s="38"/>
      <c r="M875" s="5"/>
      <c r="S875" s="2"/>
      <c r="T875" s="2"/>
      <c r="U875" s="2"/>
      <c r="V875" s="2"/>
    </row>
    <row r="876">
      <c r="B876" s="37"/>
      <c r="C876" s="38"/>
      <c r="D876" s="38"/>
      <c r="E876" s="38"/>
      <c r="F876" s="38"/>
      <c r="G876" s="38"/>
      <c r="H876" s="38"/>
      <c r="I876" s="38"/>
      <c r="J876" s="38"/>
      <c r="M876" s="5"/>
      <c r="S876" s="2"/>
      <c r="T876" s="2"/>
      <c r="U876" s="2"/>
      <c r="V876" s="2"/>
    </row>
    <row r="877">
      <c r="B877" s="37"/>
      <c r="C877" s="38"/>
      <c r="D877" s="38"/>
      <c r="E877" s="38"/>
      <c r="F877" s="38"/>
      <c r="G877" s="38"/>
      <c r="H877" s="38"/>
      <c r="I877" s="38"/>
      <c r="J877" s="38"/>
      <c r="M877" s="5"/>
      <c r="S877" s="2"/>
      <c r="T877" s="2"/>
      <c r="U877" s="2"/>
      <c r="V877" s="2"/>
    </row>
    <row r="878">
      <c r="B878" s="37"/>
      <c r="C878" s="38"/>
      <c r="D878" s="38"/>
      <c r="E878" s="38"/>
      <c r="F878" s="39"/>
      <c r="G878" s="38"/>
      <c r="H878" s="38"/>
      <c r="I878" s="38"/>
      <c r="J878" s="38"/>
      <c r="M878" s="5"/>
      <c r="S878" s="2"/>
      <c r="T878" s="2"/>
      <c r="U878" s="2"/>
      <c r="V878" s="2"/>
    </row>
    <row r="879">
      <c r="B879" s="37"/>
      <c r="C879" s="38"/>
      <c r="D879" s="38"/>
      <c r="E879" s="38"/>
      <c r="F879" s="39"/>
      <c r="G879" s="38"/>
      <c r="H879" s="38"/>
      <c r="I879" s="38"/>
      <c r="J879" s="38"/>
      <c r="M879" s="5"/>
      <c r="S879" s="2"/>
      <c r="T879" s="2"/>
      <c r="U879" s="2"/>
      <c r="V879" s="2"/>
    </row>
    <row r="880">
      <c r="B880" s="37"/>
      <c r="C880" s="38"/>
      <c r="D880" s="38"/>
      <c r="E880" s="38"/>
      <c r="F880" s="38"/>
      <c r="G880" s="38"/>
      <c r="H880" s="41"/>
      <c r="I880" s="38"/>
      <c r="J880" s="38"/>
      <c r="M880" s="5"/>
      <c r="S880" s="2"/>
      <c r="T880" s="2"/>
      <c r="U880" s="2"/>
      <c r="V880" s="2"/>
    </row>
    <row r="881">
      <c r="B881" s="37"/>
      <c r="C881" s="38"/>
      <c r="D881" s="38"/>
      <c r="E881" s="38"/>
      <c r="F881" s="38"/>
      <c r="G881" s="38"/>
      <c r="H881" s="38"/>
      <c r="I881" s="38"/>
      <c r="J881" s="38"/>
      <c r="M881" s="5"/>
      <c r="S881" s="2"/>
      <c r="T881" s="2"/>
      <c r="U881" s="2"/>
      <c r="V881" s="2"/>
    </row>
    <row r="882">
      <c r="B882" s="37"/>
      <c r="C882" s="38"/>
      <c r="D882" s="38"/>
      <c r="E882" s="38"/>
      <c r="F882" s="38"/>
      <c r="G882" s="38"/>
      <c r="H882" s="38"/>
      <c r="I882" s="38"/>
      <c r="J882" s="38"/>
      <c r="M882" s="5"/>
      <c r="S882" s="2"/>
      <c r="T882" s="2"/>
      <c r="U882" s="2"/>
      <c r="V882" s="2"/>
    </row>
    <row r="883">
      <c r="B883" s="37"/>
      <c r="C883" s="38"/>
      <c r="D883" s="38"/>
      <c r="E883" s="38"/>
      <c r="F883" s="38"/>
      <c r="G883" s="38"/>
      <c r="H883" s="38"/>
      <c r="I883" s="38"/>
      <c r="J883" s="38"/>
      <c r="M883" s="5"/>
      <c r="S883" s="2"/>
      <c r="T883" s="2"/>
      <c r="U883" s="2"/>
      <c r="V883" s="2"/>
    </row>
    <row r="884">
      <c r="B884" s="37"/>
      <c r="C884" s="38"/>
      <c r="D884" s="38"/>
      <c r="E884" s="38"/>
      <c r="F884" s="38"/>
      <c r="G884" s="38"/>
      <c r="H884" s="38"/>
      <c r="I884" s="38"/>
      <c r="J884" s="38"/>
      <c r="M884" s="5"/>
      <c r="S884" s="2"/>
      <c r="T884" s="2"/>
      <c r="U884" s="2"/>
      <c r="V884" s="2"/>
    </row>
    <row r="885">
      <c r="B885" s="37"/>
      <c r="C885" s="41"/>
      <c r="D885" s="38"/>
      <c r="E885" s="38"/>
      <c r="F885" s="41"/>
      <c r="G885" s="38"/>
      <c r="H885" s="41"/>
      <c r="I885" s="38"/>
      <c r="J885" s="38"/>
      <c r="M885" s="5"/>
      <c r="S885" s="2"/>
      <c r="T885" s="2"/>
      <c r="U885" s="2"/>
      <c r="V885" s="2"/>
    </row>
    <row r="886">
      <c r="B886" s="37"/>
      <c r="C886" s="38"/>
      <c r="D886" s="38"/>
      <c r="E886" s="38"/>
      <c r="F886" s="38"/>
      <c r="G886" s="38"/>
      <c r="H886" s="38"/>
      <c r="I886" s="38"/>
      <c r="J886" s="38"/>
      <c r="M886" s="5"/>
      <c r="S886" s="2"/>
      <c r="T886" s="2"/>
      <c r="U886" s="2"/>
      <c r="V886" s="2"/>
    </row>
    <row r="887">
      <c r="B887" s="37"/>
      <c r="C887" s="38"/>
      <c r="D887" s="38"/>
      <c r="E887" s="38"/>
      <c r="F887" s="38"/>
      <c r="G887" s="38"/>
      <c r="H887" s="38"/>
      <c r="I887" s="38"/>
      <c r="J887" s="38"/>
      <c r="M887" s="5"/>
      <c r="S887" s="2"/>
      <c r="T887" s="2"/>
      <c r="U887" s="2"/>
      <c r="V887" s="2"/>
    </row>
    <row r="888">
      <c r="B888" s="37"/>
      <c r="C888" s="38"/>
      <c r="D888" s="38"/>
      <c r="E888" s="38"/>
      <c r="F888" s="38"/>
      <c r="G888" s="38"/>
      <c r="H888" s="38"/>
      <c r="I888" s="38"/>
      <c r="J888" s="38"/>
      <c r="M888" s="5"/>
      <c r="S888" s="2"/>
      <c r="T888" s="2"/>
      <c r="U888" s="2"/>
      <c r="V888" s="2"/>
    </row>
    <row r="889">
      <c r="B889" s="37"/>
      <c r="C889" s="38"/>
      <c r="D889" s="38"/>
      <c r="E889" s="38"/>
      <c r="F889" s="38"/>
      <c r="G889" s="38"/>
      <c r="H889" s="38"/>
      <c r="I889" s="38"/>
      <c r="J889" s="38"/>
      <c r="M889" s="5"/>
      <c r="S889" s="2"/>
      <c r="T889" s="2"/>
      <c r="U889" s="2"/>
      <c r="V889" s="2"/>
    </row>
    <row r="890">
      <c r="B890" s="37"/>
      <c r="C890" s="38"/>
      <c r="D890" s="38"/>
      <c r="E890" s="38"/>
      <c r="F890" s="38"/>
      <c r="G890" s="38"/>
      <c r="H890" s="38"/>
      <c r="I890" s="38"/>
      <c r="J890" s="38"/>
      <c r="M890" s="5"/>
      <c r="S890" s="2"/>
      <c r="T890" s="2"/>
      <c r="U890" s="2"/>
      <c r="V890" s="2"/>
    </row>
    <row r="891">
      <c r="B891" s="37"/>
      <c r="C891" s="38"/>
      <c r="D891" s="38"/>
      <c r="E891" s="38"/>
      <c r="F891" s="38"/>
      <c r="G891" s="38"/>
      <c r="H891" s="38"/>
      <c r="I891" s="38"/>
      <c r="J891" s="38"/>
      <c r="M891" s="5"/>
      <c r="S891" s="2"/>
      <c r="T891" s="2"/>
      <c r="U891" s="2"/>
      <c r="V891" s="2"/>
    </row>
    <row r="892">
      <c r="B892" s="37"/>
      <c r="C892" s="38"/>
      <c r="D892" s="38"/>
      <c r="E892" s="38"/>
      <c r="F892" s="38"/>
      <c r="G892" s="38"/>
      <c r="H892" s="38"/>
      <c r="I892" s="38"/>
      <c r="J892" s="38"/>
      <c r="M892" s="5"/>
      <c r="S892" s="2"/>
      <c r="T892" s="2"/>
      <c r="U892" s="2"/>
      <c r="V892" s="2"/>
    </row>
    <row r="893">
      <c r="B893" s="37"/>
      <c r="C893" s="38"/>
      <c r="D893" s="38"/>
      <c r="E893" s="38"/>
      <c r="F893" s="38"/>
      <c r="G893" s="38"/>
      <c r="H893" s="38"/>
      <c r="I893" s="38"/>
      <c r="J893" s="38"/>
      <c r="M893" s="5"/>
      <c r="S893" s="2"/>
      <c r="T893" s="2"/>
      <c r="U893" s="2"/>
      <c r="V893" s="2"/>
    </row>
    <row r="894">
      <c r="B894" s="37"/>
      <c r="C894" s="38"/>
      <c r="D894" s="38"/>
      <c r="E894" s="38"/>
      <c r="F894" s="38"/>
      <c r="G894" s="38"/>
      <c r="H894" s="38"/>
      <c r="I894" s="38"/>
      <c r="J894" s="38"/>
      <c r="M894" s="5"/>
      <c r="S894" s="2"/>
      <c r="T894" s="2"/>
      <c r="U894" s="2"/>
      <c r="V894" s="2"/>
    </row>
    <row r="895">
      <c r="B895" s="37"/>
      <c r="C895" s="38"/>
      <c r="D895" s="38"/>
      <c r="E895" s="38"/>
      <c r="F895" s="38"/>
      <c r="G895" s="38"/>
      <c r="H895" s="38"/>
      <c r="I895" s="38"/>
      <c r="J895" s="38"/>
      <c r="M895" s="5"/>
      <c r="S895" s="2"/>
      <c r="T895" s="2"/>
      <c r="U895" s="2"/>
      <c r="V895" s="2"/>
    </row>
    <row r="896">
      <c r="B896" s="37"/>
      <c r="C896" s="38"/>
      <c r="D896" s="38"/>
      <c r="E896" s="38"/>
      <c r="F896" s="38"/>
      <c r="G896" s="38"/>
      <c r="H896" s="38"/>
      <c r="I896" s="38"/>
      <c r="J896" s="38"/>
      <c r="M896" s="5"/>
      <c r="S896" s="2"/>
      <c r="T896" s="2"/>
      <c r="U896" s="2"/>
      <c r="V896" s="2"/>
    </row>
    <row r="897">
      <c r="B897" s="37"/>
      <c r="C897" s="38"/>
      <c r="D897" s="38"/>
      <c r="E897" s="38"/>
      <c r="F897" s="38"/>
      <c r="G897" s="38"/>
      <c r="H897" s="38"/>
      <c r="I897" s="38"/>
      <c r="J897" s="38"/>
      <c r="M897" s="5"/>
      <c r="S897" s="2"/>
      <c r="T897" s="2"/>
      <c r="U897" s="2"/>
      <c r="V897" s="2"/>
    </row>
    <row r="898">
      <c r="B898" s="37"/>
      <c r="C898" s="38"/>
      <c r="D898" s="38"/>
      <c r="E898" s="38"/>
      <c r="F898" s="38"/>
      <c r="G898" s="38"/>
      <c r="H898" s="38"/>
      <c r="I898" s="38"/>
      <c r="J898" s="38"/>
      <c r="M898" s="5"/>
      <c r="S898" s="2"/>
      <c r="T898" s="2"/>
      <c r="U898" s="2"/>
      <c r="V898" s="2"/>
    </row>
    <row r="899">
      <c r="B899" s="37"/>
      <c r="C899" s="38"/>
      <c r="D899" s="38"/>
      <c r="E899" s="38"/>
      <c r="F899" s="38"/>
      <c r="G899" s="38"/>
      <c r="H899" s="38"/>
      <c r="I899" s="38"/>
      <c r="J899" s="38"/>
      <c r="M899" s="5"/>
      <c r="S899" s="2"/>
      <c r="T899" s="2"/>
      <c r="U899" s="2"/>
      <c r="V899" s="2"/>
    </row>
    <row r="900">
      <c r="B900" s="37"/>
      <c r="C900" s="38"/>
      <c r="D900" s="38"/>
      <c r="E900" s="38"/>
      <c r="F900" s="38"/>
      <c r="G900" s="38"/>
      <c r="H900" s="38"/>
      <c r="I900" s="38"/>
      <c r="J900" s="38"/>
      <c r="M900" s="5"/>
      <c r="S900" s="2"/>
      <c r="T900" s="2"/>
      <c r="U900" s="2"/>
      <c r="V900" s="2"/>
    </row>
    <row r="901">
      <c r="B901" s="37"/>
      <c r="C901" s="38"/>
      <c r="D901" s="38"/>
      <c r="E901" s="38"/>
      <c r="F901" s="38"/>
      <c r="G901" s="38"/>
      <c r="H901" s="38"/>
      <c r="I901" s="38"/>
      <c r="J901" s="38"/>
      <c r="M901" s="5"/>
      <c r="S901" s="2"/>
      <c r="T901" s="2"/>
      <c r="U901" s="2"/>
      <c r="V901" s="2"/>
    </row>
    <row r="902">
      <c r="B902" s="37"/>
      <c r="C902" s="38"/>
      <c r="D902" s="38"/>
      <c r="E902" s="38"/>
      <c r="F902" s="38"/>
      <c r="G902" s="38"/>
      <c r="H902" s="38"/>
      <c r="I902" s="38"/>
      <c r="J902" s="38"/>
      <c r="M902" s="5"/>
      <c r="S902" s="2"/>
      <c r="T902" s="2"/>
      <c r="U902" s="2"/>
      <c r="V902" s="2"/>
    </row>
    <row r="903">
      <c r="B903" s="37"/>
      <c r="C903" s="38"/>
      <c r="D903" s="38"/>
      <c r="E903" s="38"/>
      <c r="F903" s="38"/>
      <c r="G903" s="38"/>
      <c r="H903" s="38"/>
      <c r="I903" s="38"/>
      <c r="J903" s="38"/>
      <c r="M903" s="5"/>
      <c r="S903" s="2"/>
      <c r="T903" s="2"/>
      <c r="U903" s="2"/>
      <c r="V903" s="2"/>
    </row>
    <row r="904">
      <c r="B904" s="37"/>
      <c r="C904" s="38"/>
      <c r="D904" s="38"/>
      <c r="E904" s="38"/>
      <c r="F904" s="38"/>
      <c r="G904" s="38"/>
      <c r="H904" s="38"/>
      <c r="I904" s="38"/>
      <c r="J904" s="38"/>
      <c r="M904" s="5"/>
      <c r="S904" s="2"/>
      <c r="T904" s="2"/>
      <c r="U904" s="2"/>
      <c r="V904" s="2"/>
    </row>
    <row r="905">
      <c r="B905" s="37"/>
      <c r="C905" s="38"/>
      <c r="D905" s="38"/>
      <c r="E905" s="38"/>
      <c r="F905" s="38"/>
      <c r="G905" s="38"/>
      <c r="H905" s="38"/>
      <c r="I905" s="38"/>
      <c r="J905" s="38"/>
      <c r="M905" s="5"/>
      <c r="S905" s="2"/>
      <c r="T905" s="2"/>
      <c r="U905" s="2"/>
      <c r="V905" s="2"/>
    </row>
    <row r="906">
      <c r="B906" s="37"/>
      <c r="C906" s="41"/>
      <c r="D906" s="38"/>
      <c r="E906" s="38"/>
      <c r="F906" s="38"/>
      <c r="G906" s="38"/>
      <c r="H906" s="38"/>
      <c r="I906" s="38"/>
      <c r="J906" s="38"/>
      <c r="M906" s="5"/>
      <c r="S906" s="2"/>
      <c r="T906" s="2"/>
      <c r="U906" s="2"/>
      <c r="V906" s="2"/>
    </row>
    <row r="907">
      <c r="B907" s="37"/>
      <c r="C907" s="38"/>
      <c r="D907" s="38"/>
      <c r="E907" s="38"/>
      <c r="F907" s="38"/>
      <c r="G907" s="38"/>
      <c r="H907" s="38"/>
      <c r="I907" s="38"/>
      <c r="J907" s="38"/>
      <c r="M907" s="5"/>
      <c r="S907" s="2"/>
      <c r="T907" s="2"/>
      <c r="U907" s="2"/>
      <c r="V907" s="2"/>
    </row>
    <row r="908">
      <c r="B908" s="37"/>
      <c r="C908" s="38"/>
      <c r="D908" s="38"/>
      <c r="E908" s="38"/>
      <c r="F908" s="38"/>
      <c r="G908" s="38"/>
      <c r="H908" s="38"/>
      <c r="I908" s="38"/>
      <c r="J908" s="38"/>
      <c r="M908" s="5"/>
      <c r="S908" s="2"/>
      <c r="T908" s="2"/>
      <c r="U908" s="2"/>
      <c r="V908" s="2"/>
    </row>
    <row r="909">
      <c r="B909" s="37"/>
      <c r="C909" s="38"/>
      <c r="D909" s="38"/>
      <c r="E909" s="38"/>
      <c r="F909" s="38"/>
      <c r="G909" s="38"/>
      <c r="H909" s="38"/>
      <c r="I909" s="38"/>
      <c r="J909" s="38"/>
      <c r="M909" s="5"/>
      <c r="S909" s="2"/>
      <c r="T909" s="2"/>
      <c r="U909" s="2"/>
      <c r="V909" s="2"/>
    </row>
    <row r="910">
      <c r="B910" s="37"/>
      <c r="C910" s="38"/>
      <c r="D910" s="38"/>
      <c r="E910" s="38"/>
      <c r="F910" s="38"/>
      <c r="G910" s="38"/>
      <c r="H910" s="38"/>
      <c r="I910" s="38"/>
      <c r="J910" s="38"/>
      <c r="M910" s="5"/>
      <c r="S910" s="2"/>
      <c r="T910" s="2"/>
      <c r="U910" s="2"/>
      <c r="V910" s="2"/>
    </row>
    <row r="911">
      <c r="B911" s="37"/>
      <c r="C911" s="38"/>
      <c r="D911" s="38"/>
      <c r="E911" s="38"/>
      <c r="F911" s="38"/>
      <c r="G911" s="38"/>
      <c r="H911" s="38"/>
      <c r="I911" s="38"/>
      <c r="J911" s="38"/>
      <c r="M911" s="5"/>
      <c r="S911" s="2"/>
      <c r="T911" s="2"/>
      <c r="U911" s="2"/>
      <c r="V911" s="2"/>
    </row>
    <row r="912">
      <c r="B912" s="37"/>
      <c r="C912" s="38"/>
      <c r="D912" s="38"/>
      <c r="E912" s="38"/>
      <c r="F912" s="38"/>
      <c r="G912" s="38"/>
      <c r="H912" s="38"/>
      <c r="I912" s="38"/>
      <c r="J912" s="38"/>
      <c r="M912" s="5"/>
      <c r="S912" s="2"/>
      <c r="T912" s="2"/>
      <c r="U912" s="2"/>
      <c r="V912" s="2"/>
    </row>
    <row r="913">
      <c r="B913" s="37"/>
      <c r="C913" s="38"/>
      <c r="D913" s="38"/>
      <c r="E913" s="38"/>
      <c r="F913" s="38"/>
      <c r="G913" s="38"/>
      <c r="H913" s="38"/>
      <c r="I913" s="38"/>
      <c r="J913" s="38"/>
      <c r="M913" s="5"/>
      <c r="S913" s="2"/>
      <c r="T913" s="2"/>
      <c r="U913" s="2"/>
      <c r="V913" s="2"/>
    </row>
    <row r="914">
      <c r="B914" s="37"/>
      <c r="C914" s="38"/>
      <c r="D914" s="38"/>
      <c r="E914" s="38"/>
      <c r="F914" s="38"/>
      <c r="G914" s="38"/>
      <c r="H914" s="38"/>
      <c r="I914" s="38"/>
      <c r="J914" s="38"/>
      <c r="M914" s="5"/>
      <c r="S914" s="2"/>
      <c r="T914" s="2"/>
      <c r="U914" s="2"/>
      <c r="V914" s="2"/>
    </row>
    <row r="915">
      <c r="B915" s="37"/>
      <c r="C915" s="38"/>
      <c r="D915" s="38"/>
      <c r="E915" s="38"/>
      <c r="F915" s="38"/>
      <c r="G915" s="38"/>
      <c r="H915" s="38"/>
      <c r="I915" s="38"/>
      <c r="J915" s="38"/>
      <c r="M915" s="5"/>
      <c r="S915" s="2"/>
      <c r="T915" s="2"/>
      <c r="U915" s="2"/>
      <c r="V915" s="2"/>
    </row>
    <row r="916">
      <c r="B916" s="37"/>
      <c r="C916" s="38"/>
      <c r="D916" s="38"/>
      <c r="E916" s="38"/>
      <c r="F916" s="38"/>
      <c r="G916" s="38"/>
      <c r="H916" s="38"/>
      <c r="I916" s="38"/>
      <c r="J916" s="38"/>
      <c r="M916" s="5"/>
      <c r="S916" s="2"/>
      <c r="T916" s="2"/>
      <c r="U916" s="2"/>
      <c r="V916" s="2"/>
    </row>
    <row r="917">
      <c r="B917" s="37"/>
      <c r="C917" s="38"/>
      <c r="D917" s="38"/>
      <c r="E917" s="38"/>
      <c r="F917" s="38"/>
      <c r="G917" s="38"/>
      <c r="H917" s="38"/>
      <c r="I917" s="38"/>
      <c r="J917" s="38"/>
      <c r="M917" s="5"/>
      <c r="S917" s="2"/>
      <c r="T917" s="2"/>
      <c r="U917" s="2"/>
      <c r="V917" s="2"/>
    </row>
    <row r="918">
      <c r="B918" s="37"/>
      <c r="C918" s="38"/>
      <c r="D918" s="38"/>
      <c r="E918" s="38"/>
      <c r="F918" s="38"/>
      <c r="G918" s="38"/>
      <c r="H918" s="38"/>
      <c r="I918" s="38"/>
      <c r="J918" s="38"/>
      <c r="M918" s="5"/>
      <c r="S918" s="2"/>
      <c r="T918" s="2"/>
      <c r="U918" s="2"/>
      <c r="V918" s="2"/>
    </row>
    <row r="919">
      <c r="B919" s="37"/>
      <c r="C919" s="38"/>
      <c r="D919" s="38"/>
      <c r="E919" s="38"/>
      <c r="F919" s="39"/>
      <c r="G919" s="39"/>
      <c r="H919" s="39"/>
      <c r="I919" s="38"/>
      <c r="J919" s="38"/>
      <c r="M919" s="5"/>
      <c r="S919" s="2"/>
      <c r="T919" s="2"/>
      <c r="U919" s="2"/>
      <c r="V919" s="2"/>
    </row>
    <row r="920">
      <c r="B920" s="37"/>
      <c r="C920" s="38"/>
      <c r="D920" s="38"/>
      <c r="E920" s="38"/>
      <c r="F920" s="38"/>
      <c r="G920" s="38"/>
      <c r="H920" s="38"/>
      <c r="I920" s="38"/>
      <c r="J920" s="38"/>
      <c r="M920" s="5"/>
      <c r="S920" s="2"/>
      <c r="T920" s="2"/>
      <c r="U920" s="2"/>
      <c r="V920" s="2"/>
    </row>
    <row r="921">
      <c r="B921" s="37"/>
      <c r="C921" s="38"/>
      <c r="D921" s="38"/>
      <c r="E921" s="38"/>
      <c r="F921" s="38"/>
      <c r="G921" s="38"/>
      <c r="H921" s="38"/>
      <c r="I921" s="38"/>
      <c r="J921" s="38"/>
      <c r="M921" s="5"/>
      <c r="S921" s="2"/>
      <c r="T921" s="2"/>
      <c r="U921" s="2"/>
      <c r="V921" s="2"/>
    </row>
    <row r="922">
      <c r="B922" s="37"/>
      <c r="C922" s="38"/>
      <c r="D922" s="38"/>
      <c r="E922" s="38"/>
      <c r="F922" s="38"/>
      <c r="G922" s="38"/>
      <c r="H922" s="38"/>
      <c r="I922" s="38"/>
      <c r="J922" s="38"/>
      <c r="M922" s="5"/>
      <c r="S922" s="2"/>
      <c r="T922" s="2"/>
      <c r="U922" s="2"/>
      <c r="V922" s="2"/>
    </row>
    <row r="923">
      <c r="B923" s="37"/>
      <c r="C923" s="38"/>
      <c r="D923" s="38"/>
      <c r="E923" s="38"/>
      <c r="F923" s="38"/>
      <c r="G923" s="38"/>
      <c r="H923" s="38"/>
      <c r="I923" s="38"/>
      <c r="J923" s="38"/>
      <c r="M923" s="5"/>
      <c r="S923" s="2"/>
      <c r="T923" s="2"/>
      <c r="U923" s="2"/>
      <c r="V923" s="2"/>
    </row>
    <row r="924">
      <c r="B924" s="37"/>
      <c r="C924" s="38"/>
      <c r="D924" s="38"/>
      <c r="E924" s="38"/>
      <c r="F924" s="38"/>
      <c r="G924" s="38"/>
      <c r="H924" s="38"/>
      <c r="I924" s="38"/>
      <c r="J924" s="38"/>
      <c r="M924" s="5"/>
      <c r="S924" s="2"/>
      <c r="T924" s="2"/>
      <c r="U924" s="2"/>
      <c r="V924" s="2"/>
    </row>
    <row r="925">
      <c r="B925" s="37"/>
      <c r="C925" s="38"/>
      <c r="D925" s="38"/>
      <c r="E925" s="38"/>
      <c r="F925" s="38"/>
      <c r="G925" s="38"/>
      <c r="H925" s="38"/>
      <c r="I925" s="38"/>
      <c r="J925" s="38"/>
      <c r="M925" s="5"/>
      <c r="S925" s="2"/>
      <c r="T925" s="2"/>
      <c r="U925" s="2"/>
      <c r="V925" s="2"/>
    </row>
    <row r="926">
      <c r="B926" s="37"/>
      <c r="C926" s="38"/>
      <c r="D926" s="38"/>
      <c r="E926" s="38"/>
      <c r="F926" s="38"/>
      <c r="G926" s="38"/>
      <c r="H926" s="38"/>
      <c r="I926" s="38"/>
      <c r="J926" s="38"/>
      <c r="M926" s="5"/>
      <c r="S926" s="2"/>
      <c r="T926" s="2"/>
      <c r="U926" s="2"/>
      <c r="V926" s="2"/>
    </row>
    <row r="927">
      <c r="B927" s="37"/>
      <c r="C927" s="38"/>
      <c r="D927" s="38"/>
      <c r="E927" s="38"/>
      <c r="F927" s="38"/>
      <c r="G927" s="38"/>
      <c r="H927" s="38"/>
      <c r="I927" s="38"/>
      <c r="J927" s="38"/>
      <c r="M927" s="5"/>
      <c r="S927" s="2"/>
      <c r="T927" s="2"/>
      <c r="U927" s="2"/>
      <c r="V927" s="2"/>
    </row>
    <row r="928">
      <c r="B928" s="37"/>
      <c r="C928" s="38"/>
      <c r="D928" s="38"/>
      <c r="E928" s="38"/>
      <c r="F928" s="38"/>
      <c r="G928" s="38"/>
      <c r="H928" s="38"/>
      <c r="I928" s="38"/>
      <c r="J928" s="38"/>
      <c r="M928" s="5"/>
      <c r="S928" s="2"/>
      <c r="T928" s="2"/>
      <c r="U928" s="2"/>
      <c r="V928" s="2"/>
    </row>
    <row r="929">
      <c r="B929" s="37"/>
      <c r="C929" s="38"/>
      <c r="D929" s="38"/>
      <c r="E929" s="38"/>
      <c r="F929" s="38"/>
      <c r="G929" s="38"/>
      <c r="H929" s="38"/>
      <c r="I929" s="38"/>
      <c r="J929" s="38"/>
      <c r="M929" s="5"/>
      <c r="S929" s="2"/>
      <c r="T929" s="2"/>
      <c r="U929" s="2"/>
      <c r="V929" s="2"/>
    </row>
    <row r="930">
      <c r="B930" s="37"/>
      <c r="C930" s="38"/>
      <c r="D930" s="38"/>
      <c r="E930" s="38"/>
      <c r="F930" s="38"/>
      <c r="G930" s="38"/>
      <c r="H930" s="38"/>
      <c r="I930" s="38"/>
      <c r="J930" s="38"/>
      <c r="M930" s="5"/>
      <c r="S930" s="2"/>
      <c r="T930" s="2"/>
      <c r="U930" s="2"/>
      <c r="V930" s="2"/>
    </row>
    <row r="931">
      <c r="B931" s="37"/>
      <c r="C931" s="38"/>
      <c r="D931" s="38"/>
      <c r="E931" s="38"/>
      <c r="F931" s="39"/>
      <c r="G931" s="39"/>
      <c r="H931" s="39"/>
      <c r="I931" s="38"/>
      <c r="J931" s="38"/>
      <c r="M931" s="5"/>
      <c r="S931" s="2"/>
      <c r="T931" s="2"/>
      <c r="U931" s="2"/>
      <c r="V931" s="2"/>
    </row>
    <row r="932">
      <c r="B932" s="37"/>
      <c r="C932" s="38"/>
      <c r="D932" s="38"/>
      <c r="E932" s="38"/>
      <c r="F932" s="38"/>
      <c r="G932" s="38"/>
      <c r="H932" s="38"/>
      <c r="I932" s="38"/>
      <c r="J932" s="38"/>
      <c r="M932" s="5"/>
      <c r="S932" s="2"/>
      <c r="T932" s="2"/>
      <c r="U932" s="2"/>
      <c r="V932" s="2"/>
    </row>
    <row r="933">
      <c r="B933" s="37"/>
      <c r="C933" s="38"/>
      <c r="D933" s="38"/>
      <c r="E933" s="38"/>
      <c r="F933" s="38"/>
      <c r="G933" s="38"/>
      <c r="H933" s="38"/>
      <c r="I933" s="38"/>
      <c r="J933" s="38"/>
      <c r="M933" s="5"/>
      <c r="S933" s="2"/>
      <c r="T933" s="2"/>
      <c r="U933" s="2"/>
      <c r="V933" s="2"/>
    </row>
    <row r="934">
      <c r="B934" s="37"/>
      <c r="C934" s="38"/>
      <c r="D934" s="38"/>
      <c r="E934" s="38"/>
      <c r="F934" s="38"/>
      <c r="G934" s="38"/>
      <c r="H934" s="38"/>
      <c r="I934" s="38"/>
      <c r="J934" s="38"/>
      <c r="M934" s="5"/>
      <c r="S934" s="2"/>
      <c r="T934" s="2"/>
      <c r="U934" s="2"/>
      <c r="V934" s="2"/>
    </row>
    <row r="935">
      <c r="B935" s="37"/>
      <c r="C935" s="38"/>
      <c r="D935" s="38"/>
      <c r="E935" s="38"/>
      <c r="F935" s="38"/>
      <c r="G935" s="38"/>
      <c r="H935" s="38"/>
      <c r="I935" s="38"/>
      <c r="J935" s="38"/>
      <c r="M935" s="5"/>
      <c r="S935" s="2"/>
      <c r="T935" s="2"/>
      <c r="U935" s="2"/>
      <c r="V935" s="2"/>
    </row>
    <row r="936">
      <c r="B936" s="37"/>
      <c r="C936" s="39"/>
      <c r="D936" s="38"/>
      <c r="E936" s="38"/>
      <c r="F936" s="38"/>
      <c r="G936" s="38"/>
      <c r="H936" s="38"/>
      <c r="I936" s="38"/>
      <c r="J936" s="38"/>
      <c r="M936" s="5"/>
      <c r="S936" s="2"/>
      <c r="T936" s="2"/>
      <c r="U936" s="2"/>
      <c r="V936" s="2"/>
    </row>
    <row r="937">
      <c r="B937" s="37"/>
      <c r="C937" s="39"/>
      <c r="D937" s="38"/>
      <c r="E937" s="38"/>
      <c r="F937" s="39"/>
      <c r="G937" s="39"/>
      <c r="H937" s="39"/>
      <c r="I937" s="38"/>
      <c r="J937" s="38"/>
      <c r="M937" s="5"/>
      <c r="S937" s="2"/>
      <c r="T937" s="2"/>
      <c r="U937" s="2"/>
      <c r="V937" s="2"/>
    </row>
    <row r="938">
      <c r="B938" s="37"/>
      <c r="C938" s="39"/>
      <c r="D938" s="38"/>
      <c r="E938" s="38"/>
      <c r="F938" s="39"/>
      <c r="G938" s="39"/>
      <c r="H938" s="39"/>
      <c r="I938" s="38"/>
      <c r="J938" s="38"/>
      <c r="M938" s="5"/>
      <c r="S938" s="2"/>
      <c r="T938" s="2"/>
      <c r="U938" s="2"/>
      <c r="V938" s="2"/>
    </row>
    <row r="939">
      <c r="B939" s="37"/>
      <c r="C939" s="39"/>
      <c r="D939" s="38"/>
      <c r="E939" s="38"/>
      <c r="F939" s="39"/>
      <c r="G939" s="39"/>
      <c r="H939" s="39"/>
      <c r="I939" s="38"/>
      <c r="J939" s="38"/>
      <c r="M939" s="5"/>
      <c r="S939" s="2"/>
      <c r="T939" s="2"/>
      <c r="U939" s="2"/>
      <c r="V939" s="2"/>
    </row>
    <row r="940">
      <c r="B940" s="42"/>
      <c r="C940" s="38"/>
      <c r="D940" s="38"/>
      <c r="E940" s="38"/>
      <c r="F940" s="38"/>
      <c r="G940" s="38"/>
      <c r="H940" s="38"/>
      <c r="I940" s="38"/>
      <c r="J940" s="38"/>
      <c r="M940" s="5"/>
      <c r="S940" s="2"/>
      <c r="T940" s="2"/>
      <c r="U940" s="2"/>
      <c r="V940" s="2"/>
    </row>
    <row r="941">
      <c r="B941" s="42"/>
      <c r="C941" s="38"/>
      <c r="D941" s="16"/>
      <c r="E941" s="38"/>
      <c r="F941" s="16"/>
      <c r="G941" s="16"/>
      <c r="H941" s="16"/>
      <c r="I941" s="38"/>
      <c r="J941" s="38"/>
      <c r="M941" s="5"/>
      <c r="S941" s="2"/>
      <c r="T941" s="2"/>
      <c r="U941" s="2"/>
      <c r="V941" s="2"/>
    </row>
    <row r="942">
      <c r="B942" s="42"/>
      <c r="C942" s="38"/>
      <c r="D942" s="38"/>
      <c r="E942" s="38"/>
      <c r="F942" s="16"/>
      <c r="G942" s="16"/>
      <c r="H942" s="40"/>
      <c r="I942" s="38"/>
      <c r="J942" s="38"/>
      <c r="M942" s="5"/>
      <c r="S942" s="2"/>
      <c r="T942" s="2"/>
      <c r="U942" s="2"/>
      <c r="V942" s="2"/>
    </row>
    <row r="943">
      <c r="B943" s="37"/>
      <c r="C943" s="16"/>
      <c r="D943" s="16"/>
      <c r="E943" s="16"/>
      <c r="F943" s="16"/>
      <c r="G943" s="16"/>
      <c r="H943" s="16"/>
      <c r="I943" s="16"/>
      <c r="J943" s="16"/>
      <c r="M943" s="5"/>
      <c r="S943" s="2"/>
      <c r="T943" s="2"/>
      <c r="U943" s="2"/>
      <c r="V943" s="2"/>
    </row>
    <row r="944">
      <c r="B944" s="37"/>
      <c r="C944" s="16"/>
      <c r="D944" s="16"/>
      <c r="E944" s="16"/>
      <c r="F944" s="16"/>
      <c r="G944" s="16"/>
      <c r="H944" s="16"/>
      <c r="I944" s="16"/>
      <c r="J944" s="16"/>
      <c r="M944" s="5"/>
      <c r="S944" s="2"/>
      <c r="T944" s="2"/>
      <c r="U944" s="2"/>
      <c r="V944" s="2"/>
    </row>
    <row r="945">
      <c r="B945" s="37"/>
      <c r="C945" s="16"/>
      <c r="D945" s="16"/>
      <c r="E945" s="16"/>
      <c r="F945" s="16"/>
      <c r="G945" s="16"/>
      <c r="H945" s="16"/>
      <c r="I945" s="16"/>
      <c r="J945" s="16"/>
      <c r="M945" s="5"/>
      <c r="S945" s="2"/>
      <c r="T945" s="2"/>
      <c r="U945" s="2"/>
      <c r="V945" s="2"/>
    </row>
    <row r="946">
      <c r="B946" s="37"/>
      <c r="C946" s="16"/>
      <c r="D946" s="16"/>
      <c r="E946" s="16"/>
      <c r="F946" s="16"/>
      <c r="G946" s="16"/>
      <c r="H946" s="16"/>
      <c r="I946" s="16"/>
      <c r="J946" s="16"/>
      <c r="M946" s="5"/>
      <c r="S946" s="2"/>
      <c r="T946" s="2"/>
      <c r="U946" s="2"/>
      <c r="V946" s="2"/>
    </row>
    <row r="947">
      <c r="B947" s="37"/>
      <c r="C947" s="16"/>
      <c r="D947" s="16"/>
      <c r="E947" s="16"/>
      <c r="F947" s="16"/>
      <c r="G947" s="16"/>
      <c r="H947" s="16"/>
      <c r="I947" s="16"/>
      <c r="J947" s="16"/>
      <c r="M947" s="5"/>
      <c r="S947" s="2"/>
      <c r="T947" s="2"/>
      <c r="U947" s="2"/>
      <c r="V947" s="2"/>
    </row>
    <row r="948">
      <c r="B948" s="37"/>
      <c r="C948" s="16"/>
      <c r="D948" s="16"/>
      <c r="E948" s="16"/>
      <c r="F948" s="16"/>
      <c r="G948" s="16"/>
      <c r="H948" s="16"/>
      <c r="I948" s="16"/>
      <c r="J948" s="16"/>
      <c r="M948" s="5"/>
      <c r="S948" s="2"/>
      <c r="T948" s="2"/>
      <c r="U948" s="2"/>
      <c r="V948" s="2"/>
    </row>
    <row r="949">
      <c r="B949" s="37"/>
      <c r="C949" s="16"/>
      <c r="D949" s="16"/>
      <c r="E949" s="16"/>
      <c r="F949" s="16"/>
      <c r="G949" s="16"/>
      <c r="H949" s="16"/>
      <c r="I949" s="16"/>
      <c r="J949" s="16"/>
      <c r="M949" s="5"/>
      <c r="S949" s="2"/>
      <c r="T949" s="2"/>
      <c r="U949" s="2"/>
      <c r="V949" s="2"/>
    </row>
    <row r="950">
      <c r="B950" s="37"/>
      <c r="C950" s="16"/>
      <c r="D950" s="16"/>
      <c r="E950" s="16"/>
      <c r="F950" s="16"/>
      <c r="G950" s="16"/>
      <c r="H950" s="16"/>
      <c r="I950" s="16"/>
      <c r="J950" s="16"/>
      <c r="M950" s="5"/>
      <c r="S950" s="2"/>
      <c r="T950" s="2"/>
      <c r="U950" s="2"/>
      <c r="V950" s="2"/>
    </row>
    <row r="951">
      <c r="B951" s="37"/>
      <c r="C951" s="16"/>
      <c r="D951" s="16"/>
      <c r="E951" s="16"/>
      <c r="F951" s="16"/>
      <c r="G951" s="16"/>
      <c r="H951" s="16"/>
      <c r="I951" s="16"/>
      <c r="J951" s="16"/>
      <c r="M951" s="5"/>
      <c r="S951" s="2"/>
      <c r="T951" s="2"/>
      <c r="U951" s="2"/>
      <c r="V951" s="2"/>
    </row>
    <row r="952">
      <c r="B952" s="37"/>
      <c r="C952" s="16"/>
      <c r="D952" s="16"/>
      <c r="E952" s="16"/>
      <c r="F952" s="16"/>
      <c r="G952" s="16"/>
      <c r="H952" s="16"/>
      <c r="I952" s="16"/>
      <c r="J952" s="16"/>
      <c r="M952" s="5"/>
      <c r="S952" s="2"/>
      <c r="T952" s="2"/>
      <c r="U952" s="2"/>
      <c r="V952" s="2"/>
    </row>
    <row r="953">
      <c r="B953" s="37"/>
      <c r="C953" s="16"/>
      <c r="D953" s="16"/>
      <c r="E953" s="16"/>
      <c r="F953" s="16"/>
      <c r="G953" s="16"/>
      <c r="H953" s="16"/>
      <c r="I953" s="16"/>
      <c r="J953" s="16"/>
      <c r="M953" s="5"/>
      <c r="S953" s="2"/>
      <c r="T953" s="2"/>
      <c r="U953" s="2"/>
      <c r="V953" s="2"/>
    </row>
    <row r="954">
      <c r="B954" s="37"/>
      <c r="C954" s="16"/>
      <c r="D954" s="16"/>
      <c r="E954" s="16"/>
      <c r="F954" s="16"/>
      <c r="G954" s="16"/>
      <c r="H954" s="16"/>
      <c r="I954" s="16"/>
      <c r="J954" s="16"/>
      <c r="M954" s="5"/>
      <c r="S954" s="2"/>
      <c r="T954" s="2"/>
      <c r="U954" s="2"/>
      <c r="V954" s="2"/>
    </row>
    <row r="955">
      <c r="B955" s="37"/>
      <c r="C955" s="16"/>
      <c r="D955" s="16"/>
      <c r="E955" s="16"/>
      <c r="F955" s="16"/>
      <c r="G955" s="16"/>
      <c r="H955" s="16"/>
      <c r="I955" s="16"/>
      <c r="J955" s="16"/>
      <c r="M955" s="5"/>
      <c r="S955" s="2"/>
      <c r="T955" s="2"/>
      <c r="U955" s="2"/>
      <c r="V955" s="2"/>
    </row>
    <row r="956">
      <c r="B956" s="37"/>
      <c r="C956" s="16"/>
      <c r="D956" s="16"/>
      <c r="E956" s="16"/>
      <c r="F956" s="16"/>
      <c r="G956" s="16"/>
      <c r="H956" s="16"/>
      <c r="I956" s="16"/>
      <c r="J956" s="16"/>
      <c r="M956" s="5"/>
      <c r="S956" s="2"/>
      <c r="T956" s="2"/>
      <c r="U956" s="2"/>
      <c r="V956" s="2"/>
    </row>
    <row r="957">
      <c r="B957" s="37"/>
      <c r="C957" s="16"/>
      <c r="D957" s="16"/>
      <c r="E957" s="16"/>
      <c r="F957" s="16"/>
      <c r="G957" s="16"/>
      <c r="H957" s="16"/>
      <c r="I957" s="16"/>
      <c r="J957" s="16"/>
      <c r="M957" s="5"/>
      <c r="S957" s="2"/>
      <c r="T957" s="2"/>
      <c r="U957" s="2"/>
      <c r="V957" s="2"/>
    </row>
    <row r="958">
      <c r="B958" s="37"/>
      <c r="C958" s="16"/>
      <c r="D958" s="16"/>
      <c r="E958" s="16"/>
      <c r="F958" s="16"/>
      <c r="G958" s="16"/>
      <c r="H958" s="16"/>
      <c r="I958" s="16"/>
      <c r="J958" s="16"/>
      <c r="M958" s="5"/>
      <c r="S958" s="2"/>
      <c r="T958" s="2"/>
      <c r="U958" s="2"/>
      <c r="V958" s="2"/>
    </row>
    <row r="959">
      <c r="B959" s="37"/>
      <c r="C959" s="16"/>
      <c r="D959" s="16"/>
      <c r="E959" s="16"/>
      <c r="F959" s="16"/>
      <c r="G959" s="16"/>
      <c r="H959" s="16"/>
      <c r="I959" s="16"/>
      <c r="J959" s="16"/>
      <c r="M959" s="5"/>
      <c r="S959" s="2"/>
      <c r="T959" s="2"/>
      <c r="U959" s="2"/>
      <c r="V959" s="2"/>
    </row>
    <row r="960">
      <c r="B960" s="37"/>
      <c r="C960" s="16"/>
      <c r="D960" s="16"/>
      <c r="E960" s="16"/>
      <c r="F960" s="16"/>
      <c r="G960" s="16"/>
      <c r="H960" s="16"/>
      <c r="I960" s="16"/>
      <c r="J960" s="16"/>
      <c r="M960" s="5"/>
      <c r="S960" s="2"/>
      <c r="T960" s="2"/>
      <c r="U960" s="2"/>
      <c r="V960" s="2"/>
    </row>
    <row r="961">
      <c r="B961" s="37"/>
      <c r="C961" s="16"/>
      <c r="D961" s="16"/>
      <c r="E961" s="16"/>
      <c r="F961" s="16"/>
      <c r="G961" s="16"/>
      <c r="H961" s="16"/>
      <c r="I961" s="16"/>
      <c r="J961" s="16"/>
      <c r="M961" s="5"/>
      <c r="S961" s="2"/>
      <c r="T961" s="2"/>
      <c r="U961" s="2"/>
      <c r="V961" s="2"/>
    </row>
    <row r="962">
      <c r="B962" s="37"/>
      <c r="C962" s="16"/>
      <c r="D962" s="16"/>
      <c r="E962" s="16"/>
      <c r="F962" s="16"/>
      <c r="G962" s="16"/>
      <c r="H962" s="16"/>
      <c r="I962" s="16"/>
      <c r="J962" s="16"/>
      <c r="M962" s="5"/>
      <c r="S962" s="2"/>
      <c r="T962" s="2"/>
      <c r="U962" s="2"/>
      <c r="V962" s="2"/>
    </row>
    <row r="963">
      <c r="B963" s="37"/>
      <c r="C963" s="16"/>
      <c r="D963" s="16"/>
      <c r="E963" s="16"/>
      <c r="F963" s="16"/>
      <c r="G963" s="16"/>
      <c r="H963" s="16"/>
      <c r="I963" s="16"/>
      <c r="J963" s="16"/>
      <c r="M963" s="5"/>
      <c r="S963" s="2"/>
      <c r="T963" s="2"/>
      <c r="U963" s="2"/>
      <c r="V963" s="2"/>
    </row>
    <row r="964">
      <c r="B964" s="37"/>
      <c r="C964" s="16"/>
      <c r="D964" s="16"/>
      <c r="E964" s="16"/>
      <c r="F964" s="16"/>
      <c r="G964" s="16"/>
      <c r="H964" s="16"/>
      <c r="I964" s="16"/>
      <c r="J964" s="16"/>
      <c r="M964" s="5"/>
      <c r="S964" s="2"/>
      <c r="T964" s="2"/>
      <c r="U964" s="2"/>
      <c r="V964" s="2"/>
    </row>
    <row r="965">
      <c r="B965" s="37"/>
      <c r="C965" s="16"/>
      <c r="D965" s="16"/>
      <c r="E965" s="16"/>
      <c r="F965" s="16"/>
      <c r="G965" s="16"/>
      <c r="H965" s="16"/>
      <c r="I965" s="16"/>
      <c r="J965" s="16"/>
      <c r="M965" s="5"/>
      <c r="S965" s="2"/>
      <c r="T965" s="2"/>
      <c r="U965" s="2"/>
      <c r="V965" s="2"/>
    </row>
    <row r="966">
      <c r="B966" s="37"/>
      <c r="C966" s="16"/>
      <c r="D966" s="16"/>
      <c r="E966" s="16"/>
      <c r="F966" s="16"/>
      <c r="G966" s="16"/>
      <c r="H966" s="16"/>
      <c r="I966" s="16"/>
      <c r="J966" s="16"/>
      <c r="M966" s="5"/>
      <c r="S966" s="2"/>
      <c r="T966" s="2"/>
      <c r="U966" s="2"/>
      <c r="V966" s="2"/>
    </row>
    <row r="967">
      <c r="B967" s="37"/>
      <c r="C967" s="16"/>
      <c r="D967" s="16"/>
      <c r="E967" s="16"/>
      <c r="F967" s="16"/>
      <c r="G967" s="16"/>
      <c r="H967" s="16"/>
      <c r="I967" s="16"/>
      <c r="J967" s="16"/>
      <c r="M967" s="5"/>
      <c r="S967" s="2"/>
      <c r="T967" s="2"/>
      <c r="U967" s="2"/>
      <c r="V967" s="2"/>
    </row>
    <row r="968">
      <c r="B968" s="37"/>
      <c r="C968" s="16"/>
      <c r="D968" s="16"/>
      <c r="E968" s="16"/>
      <c r="F968" s="16"/>
      <c r="G968" s="16"/>
      <c r="H968" s="16"/>
      <c r="I968" s="16"/>
      <c r="J968" s="16"/>
      <c r="M968" s="5"/>
      <c r="S968" s="2"/>
      <c r="T968" s="2"/>
      <c r="U968" s="2"/>
      <c r="V968" s="2"/>
    </row>
    <row r="969">
      <c r="B969" s="37"/>
      <c r="C969" s="16"/>
      <c r="D969" s="16"/>
      <c r="E969" s="16"/>
      <c r="F969" s="16"/>
      <c r="G969" s="16"/>
      <c r="H969" s="16"/>
      <c r="I969" s="16"/>
      <c r="J969" s="16"/>
      <c r="M969" s="5"/>
      <c r="S969" s="2"/>
      <c r="T969" s="2"/>
      <c r="U969" s="2"/>
      <c r="V969" s="2"/>
    </row>
    <row r="970">
      <c r="B970" s="37"/>
      <c r="C970" s="16"/>
      <c r="D970" s="16"/>
      <c r="E970" s="16"/>
      <c r="F970" s="16"/>
      <c r="G970" s="16"/>
      <c r="H970" s="16"/>
      <c r="I970" s="16"/>
      <c r="J970" s="16"/>
      <c r="M970" s="5"/>
      <c r="S970" s="2"/>
      <c r="T970" s="2"/>
      <c r="U970" s="2"/>
      <c r="V970" s="2"/>
    </row>
    <row r="971">
      <c r="B971" s="37"/>
      <c r="C971" s="16"/>
      <c r="D971" s="16"/>
      <c r="E971" s="16"/>
      <c r="F971" s="16"/>
      <c r="G971" s="16"/>
      <c r="H971" s="16"/>
      <c r="I971" s="16"/>
      <c r="J971" s="16"/>
      <c r="M971" s="5"/>
      <c r="S971" s="2"/>
      <c r="T971" s="2"/>
      <c r="U971" s="2"/>
      <c r="V971" s="2"/>
    </row>
    <row r="972">
      <c r="B972" s="37"/>
      <c r="C972" s="16"/>
      <c r="D972" s="16"/>
      <c r="E972" s="16"/>
      <c r="F972" s="16"/>
      <c r="G972" s="16"/>
      <c r="H972" s="16"/>
      <c r="I972" s="16"/>
      <c r="J972" s="16"/>
      <c r="M972" s="5"/>
      <c r="S972" s="2"/>
      <c r="T972" s="2"/>
      <c r="U972" s="2"/>
      <c r="V972" s="2"/>
    </row>
    <row r="973">
      <c r="B973" s="37"/>
      <c r="C973" s="16"/>
      <c r="D973" s="16"/>
      <c r="E973" s="16"/>
      <c r="F973" s="16"/>
      <c r="G973" s="16"/>
      <c r="H973" s="16"/>
      <c r="I973" s="16"/>
      <c r="J973" s="16"/>
      <c r="M973" s="5"/>
      <c r="S973" s="2"/>
      <c r="T973" s="2"/>
      <c r="U973" s="2"/>
      <c r="V973" s="2"/>
    </row>
    <row r="974">
      <c r="B974" s="37"/>
      <c r="C974" s="16"/>
      <c r="D974" s="16"/>
      <c r="E974" s="16"/>
      <c r="F974" s="16"/>
      <c r="G974" s="16"/>
      <c r="H974" s="16"/>
      <c r="I974" s="16"/>
      <c r="J974" s="16"/>
      <c r="M974" s="5"/>
      <c r="S974" s="2"/>
      <c r="T974" s="2"/>
      <c r="U974" s="2"/>
      <c r="V974" s="2"/>
    </row>
    <row r="975">
      <c r="B975" s="37"/>
      <c r="C975" s="16"/>
      <c r="D975" s="16"/>
      <c r="E975" s="16"/>
      <c r="F975" s="16"/>
      <c r="G975" s="16"/>
      <c r="H975" s="16"/>
      <c r="I975" s="16"/>
      <c r="J975" s="16"/>
      <c r="M975" s="5"/>
      <c r="S975" s="2"/>
      <c r="T975" s="2"/>
      <c r="U975" s="2"/>
      <c r="V975" s="2"/>
    </row>
    <row r="976">
      <c r="B976" s="37"/>
      <c r="C976" s="16"/>
      <c r="D976" s="16"/>
      <c r="E976" s="16"/>
      <c r="F976" s="16"/>
      <c r="G976" s="16"/>
      <c r="H976" s="16"/>
      <c r="I976" s="16"/>
      <c r="J976" s="16"/>
      <c r="M976" s="5"/>
      <c r="S976" s="2"/>
      <c r="T976" s="2"/>
      <c r="U976" s="2"/>
      <c r="V976" s="2"/>
    </row>
    <row r="977">
      <c r="B977" s="37"/>
      <c r="C977" s="17"/>
      <c r="D977" s="16"/>
      <c r="E977" s="16"/>
      <c r="F977" s="16"/>
      <c r="G977" s="16"/>
      <c r="H977" s="16"/>
      <c r="I977" s="17"/>
      <c r="M977" s="5"/>
      <c r="S977" s="2"/>
      <c r="T977" s="2"/>
      <c r="U977" s="2"/>
      <c r="V977" s="2"/>
    </row>
    <row r="978">
      <c r="B978" s="37"/>
      <c r="C978" s="17"/>
      <c r="D978" s="16"/>
      <c r="E978" s="16"/>
      <c r="F978" s="16"/>
      <c r="G978" s="16"/>
      <c r="H978" s="16"/>
      <c r="I978" s="17"/>
      <c r="M978" s="5"/>
      <c r="S978" s="2"/>
      <c r="T978" s="2"/>
      <c r="U978" s="2"/>
      <c r="V978" s="2"/>
    </row>
    <row r="979">
      <c r="C979" s="16"/>
      <c r="D979" s="16"/>
      <c r="E979" s="16"/>
      <c r="F979" s="16"/>
      <c r="G979" s="16"/>
      <c r="H979" s="16"/>
      <c r="I979" s="16"/>
      <c r="J979" s="16"/>
      <c r="M979" s="5"/>
      <c r="S979" s="2"/>
      <c r="T979" s="2"/>
      <c r="U979" s="2"/>
      <c r="V979" s="2"/>
    </row>
    <row r="980">
      <c r="C980" s="16"/>
      <c r="D980" s="16"/>
      <c r="E980" s="16"/>
      <c r="F980" s="16"/>
      <c r="G980" s="16"/>
      <c r="H980" s="16"/>
      <c r="I980" s="16"/>
      <c r="J980" s="16"/>
      <c r="M980" s="5"/>
      <c r="S980" s="2"/>
      <c r="T980" s="2"/>
      <c r="U980" s="2"/>
      <c r="V980" s="2"/>
    </row>
    <row r="981">
      <c r="C981" s="16"/>
      <c r="D981" s="16"/>
      <c r="E981" s="16"/>
      <c r="F981" s="16"/>
      <c r="G981" s="16"/>
      <c r="H981" s="16"/>
      <c r="I981" s="16"/>
      <c r="J981" s="16"/>
      <c r="M981" s="5"/>
      <c r="S981" s="2"/>
      <c r="T981" s="2"/>
      <c r="U981" s="2"/>
      <c r="V981" s="2"/>
    </row>
    <row r="982">
      <c r="C982" s="16"/>
      <c r="D982" s="16"/>
      <c r="E982" s="16"/>
      <c r="F982" s="16"/>
      <c r="G982" s="16"/>
      <c r="H982" s="16"/>
      <c r="I982" s="16"/>
      <c r="J982" s="16"/>
      <c r="M982" s="5"/>
      <c r="S982" s="2"/>
      <c r="T982" s="2"/>
      <c r="U982" s="2"/>
      <c r="V982" s="2"/>
    </row>
    <row r="983">
      <c r="C983" s="16"/>
      <c r="D983" s="16"/>
      <c r="E983" s="16"/>
      <c r="F983" s="16"/>
      <c r="G983" s="16"/>
      <c r="H983" s="16"/>
      <c r="I983" s="16"/>
      <c r="J983" s="16"/>
      <c r="M983" s="5"/>
      <c r="S983" s="2"/>
      <c r="T983" s="2"/>
      <c r="U983" s="2"/>
      <c r="V983" s="2"/>
    </row>
    <row r="984">
      <c r="C984" s="16"/>
      <c r="D984" s="16"/>
      <c r="E984" s="16"/>
      <c r="F984" s="16"/>
      <c r="G984" s="16"/>
      <c r="H984" s="16"/>
      <c r="I984" s="16"/>
      <c r="J984" s="16"/>
      <c r="M984" s="5"/>
      <c r="S984" s="2"/>
      <c r="T984" s="2"/>
      <c r="U984" s="2"/>
      <c r="V984" s="2"/>
    </row>
    <row r="985">
      <c r="C985" s="16"/>
      <c r="D985" s="16"/>
      <c r="E985" s="16"/>
      <c r="F985" s="16"/>
      <c r="G985" s="16"/>
      <c r="H985" s="16"/>
      <c r="I985" s="16"/>
      <c r="J985" s="16"/>
      <c r="M985" s="5"/>
      <c r="S985" s="2"/>
      <c r="T985" s="2"/>
      <c r="U985" s="2"/>
      <c r="V985" s="2"/>
    </row>
    <row r="986">
      <c r="C986" s="16"/>
      <c r="D986" s="16"/>
      <c r="E986" s="16"/>
      <c r="F986" s="16"/>
      <c r="G986" s="16"/>
      <c r="H986" s="16"/>
      <c r="I986" s="16"/>
      <c r="J986" s="16"/>
      <c r="M986" s="5"/>
      <c r="S986" s="2"/>
      <c r="T986" s="2"/>
      <c r="U986" s="2"/>
      <c r="V986" s="2"/>
    </row>
    <row r="987">
      <c r="C987" s="16"/>
      <c r="D987" s="16"/>
      <c r="E987" s="16"/>
      <c r="F987" s="16"/>
      <c r="G987" s="16"/>
      <c r="H987" s="16"/>
      <c r="I987" s="16"/>
      <c r="J987" s="16"/>
      <c r="M987" s="5"/>
      <c r="S987" s="2"/>
      <c r="T987" s="2"/>
      <c r="U987" s="2"/>
      <c r="V987" s="2"/>
    </row>
    <row r="988">
      <c r="C988" s="16"/>
      <c r="D988" s="16"/>
      <c r="E988" s="16"/>
      <c r="F988" s="16"/>
      <c r="G988" s="16"/>
      <c r="H988" s="16"/>
      <c r="I988" s="16"/>
      <c r="J988" s="16"/>
      <c r="M988" s="5"/>
      <c r="S988" s="2"/>
      <c r="T988" s="2"/>
      <c r="U988" s="2"/>
      <c r="V988" s="2"/>
    </row>
    <row r="989">
      <c r="C989" s="16"/>
      <c r="D989" s="16"/>
      <c r="E989" s="16"/>
      <c r="F989" s="16"/>
      <c r="G989" s="16"/>
      <c r="H989" s="16"/>
      <c r="I989" s="16"/>
      <c r="J989" s="16"/>
      <c r="M989" s="5"/>
      <c r="S989" s="2"/>
      <c r="T989" s="2"/>
      <c r="U989" s="2"/>
      <c r="V989" s="2"/>
    </row>
    <row r="990">
      <c r="C990" s="16"/>
      <c r="D990" s="16"/>
      <c r="E990" s="16"/>
      <c r="F990" s="16"/>
      <c r="G990" s="16"/>
      <c r="H990" s="16"/>
      <c r="I990" s="16"/>
      <c r="J990" s="16"/>
      <c r="M990" s="5"/>
      <c r="S990" s="2"/>
      <c r="T990" s="2"/>
      <c r="U990" s="2"/>
      <c r="V990" s="2"/>
    </row>
    <row r="991">
      <c r="C991" s="16"/>
      <c r="D991" s="16"/>
      <c r="E991" s="16"/>
      <c r="F991" s="16"/>
      <c r="G991" s="16"/>
      <c r="H991" s="16"/>
      <c r="I991" s="16"/>
      <c r="J991" s="16"/>
      <c r="M991" s="5"/>
      <c r="S991" s="2"/>
      <c r="T991" s="2"/>
      <c r="U991" s="2"/>
      <c r="V991" s="2"/>
    </row>
    <row r="992">
      <c r="C992" s="16"/>
      <c r="D992" s="16"/>
      <c r="E992" s="16"/>
      <c r="F992" s="16"/>
      <c r="G992" s="16"/>
      <c r="H992" s="16"/>
      <c r="I992" s="16"/>
      <c r="J992" s="16"/>
      <c r="M992" s="5"/>
      <c r="S992" s="2"/>
      <c r="T992" s="2"/>
      <c r="U992" s="2"/>
      <c r="V992" s="2"/>
    </row>
    <row r="993">
      <c r="C993" s="16"/>
      <c r="D993" s="16"/>
      <c r="E993" s="16"/>
      <c r="F993" s="16"/>
      <c r="G993" s="16"/>
      <c r="H993" s="16"/>
      <c r="I993" s="16"/>
      <c r="J993" s="16"/>
      <c r="M993" s="5"/>
      <c r="S993" s="2"/>
      <c r="T993" s="2"/>
      <c r="U993" s="2"/>
      <c r="V993" s="2"/>
    </row>
    <row r="994">
      <c r="C994" s="16"/>
      <c r="D994" s="16"/>
      <c r="E994" s="16"/>
      <c r="F994" s="16"/>
      <c r="G994" s="16"/>
      <c r="H994" s="16"/>
      <c r="I994" s="16"/>
      <c r="J994" s="16"/>
      <c r="M994" s="5"/>
      <c r="S994" s="2"/>
      <c r="T994" s="2"/>
      <c r="U994" s="2"/>
      <c r="V994" s="2"/>
    </row>
    <row r="995">
      <c r="C995" s="16"/>
      <c r="D995" s="16"/>
      <c r="E995" s="16"/>
      <c r="F995" s="16"/>
      <c r="G995" s="16"/>
      <c r="H995" s="16"/>
      <c r="I995" s="16"/>
      <c r="J995" s="16"/>
      <c r="M995" s="5"/>
      <c r="S995" s="2"/>
      <c r="T995" s="2"/>
      <c r="U995" s="2"/>
      <c r="V995" s="2"/>
    </row>
    <row r="996">
      <c r="C996" s="16"/>
      <c r="D996" s="16"/>
      <c r="E996" s="16"/>
      <c r="F996" s="16"/>
      <c r="G996" s="16"/>
      <c r="H996" s="16"/>
      <c r="I996" s="16"/>
      <c r="J996" s="16"/>
      <c r="M996" s="5"/>
      <c r="S996" s="2"/>
      <c r="T996" s="2"/>
      <c r="U996" s="2"/>
      <c r="V996" s="2"/>
    </row>
    <row r="997">
      <c r="C997" s="16"/>
      <c r="D997" s="16"/>
      <c r="E997" s="16"/>
      <c r="F997" s="16"/>
      <c r="G997" s="16"/>
      <c r="H997" s="16"/>
      <c r="I997" s="16"/>
      <c r="J997" s="16"/>
      <c r="M997" s="5"/>
      <c r="S997" s="2"/>
      <c r="T997" s="2"/>
      <c r="U997" s="2"/>
      <c r="V997" s="2"/>
    </row>
    <row r="998">
      <c r="C998" s="40"/>
      <c r="D998" s="16"/>
      <c r="E998" s="16"/>
      <c r="F998" s="40"/>
      <c r="G998" s="40"/>
      <c r="H998" s="40"/>
      <c r="I998" s="16"/>
      <c r="J998" s="16"/>
      <c r="M998" s="5"/>
      <c r="S998" s="2"/>
      <c r="T998" s="2"/>
      <c r="U998" s="2"/>
      <c r="V998" s="2"/>
    </row>
    <row r="999">
      <c r="C999" s="16"/>
      <c r="D999" s="16"/>
      <c r="E999" s="16"/>
      <c r="F999" s="16"/>
      <c r="G999" s="16"/>
      <c r="H999" s="16"/>
      <c r="I999" s="16"/>
      <c r="J999" s="16"/>
      <c r="M999" s="5"/>
      <c r="S999" s="2"/>
      <c r="T999" s="2"/>
      <c r="U999" s="2"/>
      <c r="V999" s="2"/>
    </row>
    <row r="1000">
      <c r="C1000" s="16"/>
      <c r="D1000" s="16"/>
      <c r="E1000" s="16"/>
      <c r="F1000" s="16"/>
      <c r="G1000" s="16"/>
      <c r="H1000" s="16"/>
      <c r="I1000" s="16"/>
      <c r="J1000" s="16"/>
      <c r="M1000" s="5"/>
      <c r="S1000" s="2"/>
      <c r="T1000" s="2"/>
      <c r="U1000" s="2"/>
      <c r="V1000" s="2"/>
    </row>
    <row r="1001">
      <c r="C1001" s="16"/>
      <c r="D1001" s="16"/>
      <c r="E1001" s="16"/>
      <c r="F1001" s="16"/>
      <c r="G1001" s="16"/>
      <c r="H1001" s="16"/>
      <c r="I1001" s="16"/>
      <c r="J1001" s="16"/>
      <c r="M1001" s="5"/>
      <c r="S1001" s="2"/>
      <c r="T1001" s="2"/>
      <c r="U1001" s="2"/>
      <c r="V1001" s="2"/>
    </row>
    <row r="1002">
      <c r="C1002" s="40"/>
      <c r="D1002" s="16"/>
      <c r="E1002" s="16"/>
      <c r="F1002" s="40"/>
      <c r="G1002" s="40"/>
      <c r="H1002" s="40"/>
      <c r="I1002" s="16"/>
      <c r="J1002" s="16"/>
      <c r="M1002" s="5"/>
      <c r="S1002" s="2"/>
      <c r="T1002" s="2"/>
      <c r="U1002" s="2"/>
      <c r="V1002" s="2"/>
    </row>
    <row r="1003">
      <c r="C1003" s="16"/>
      <c r="D1003" s="16"/>
      <c r="E1003" s="16"/>
      <c r="F1003" s="16"/>
      <c r="G1003" s="16"/>
      <c r="H1003" s="16"/>
      <c r="I1003" s="16"/>
      <c r="J1003" s="16"/>
      <c r="M1003" s="5"/>
      <c r="S1003" s="2"/>
      <c r="T1003" s="2"/>
      <c r="U1003" s="2"/>
      <c r="V1003" s="2"/>
    </row>
    <row r="1004">
      <c r="C1004" s="16"/>
      <c r="D1004" s="16"/>
      <c r="E1004" s="16"/>
      <c r="F1004" s="16"/>
      <c r="G1004" s="16"/>
      <c r="H1004" s="16"/>
      <c r="I1004" s="16"/>
      <c r="J1004" s="16"/>
      <c r="M1004" s="5"/>
      <c r="S1004" s="2"/>
      <c r="T1004" s="2"/>
      <c r="U1004" s="2"/>
      <c r="V1004" s="2"/>
    </row>
    <row r="1005">
      <c r="C1005" s="16"/>
      <c r="D1005" s="16"/>
      <c r="E1005" s="16"/>
      <c r="F1005" s="16"/>
      <c r="G1005" s="16"/>
      <c r="H1005" s="16"/>
      <c r="I1005" s="16"/>
      <c r="J1005" s="16"/>
      <c r="M1005" s="5"/>
      <c r="S1005" s="2"/>
      <c r="T1005" s="2"/>
      <c r="U1005" s="2"/>
      <c r="V1005" s="2"/>
    </row>
    <row r="1006">
      <c r="C1006" s="16"/>
      <c r="D1006" s="16"/>
      <c r="E1006" s="16"/>
      <c r="F1006" s="16"/>
      <c r="G1006" s="16"/>
      <c r="H1006" s="16"/>
      <c r="I1006" s="16"/>
      <c r="J1006" s="16"/>
      <c r="M1006" s="5"/>
      <c r="S1006" s="2"/>
      <c r="T1006" s="2"/>
      <c r="U1006" s="2"/>
      <c r="V1006" s="2"/>
    </row>
    <row r="1007">
      <c r="C1007" s="16"/>
      <c r="D1007" s="16"/>
      <c r="E1007" s="16"/>
      <c r="F1007" s="16"/>
      <c r="G1007" s="16"/>
      <c r="H1007" s="16"/>
      <c r="I1007" s="16"/>
      <c r="J1007" s="16"/>
      <c r="M1007" s="5"/>
      <c r="S1007" s="2"/>
      <c r="T1007" s="2"/>
      <c r="U1007" s="2"/>
      <c r="V1007" s="2"/>
    </row>
    <row r="1008">
      <c r="C1008" s="16"/>
      <c r="D1008" s="16"/>
      <c r="E1008" s="16"/>
      <c r="F1008" s="16"/>
      <c r="G1008" s="16"/>
      <c r="H1008" s="16"/>
      <c r="I1008" s="16"/>
      <c r="J1008" s="16"/>
      <c r="M1008" s="5"/>
      <c r="S1008" s="2"/>
      <c r="T1008" s="2"/>
      <c r="U1008" s="2"/>
      <c r="V1008" s="2"/>
    </row>
    <row r="1009">
      <c r="C1009" s="40"/>
      <c r="D1009" s="16"/>
      <c r="E1009" s="16"/>
      <c r="F1009" s="16"/>
      <c r="G1009" s="40"/>
      <c r="H1009" s="40"/>
      <c r="I1009" s="16"/>
      <c r="J1009" s="16"/>
      <c r="M1009" s="5"/>
      <c r="S1009" s="2"/>
      <c r="T1009" s="2"/>
      <c r="U1009" s="2"/>
      <c r="V1009" s="2"/>
    </row>
    <row r="1010">
      <c r="C1010" s="16"/>
      <c r="D1010" s="16"/>
      <c r="E1010" s="16"/>
      <c r="F1010" s="16"/>
      <c r="G1010" s="16"/>
      <c r="H1010" s="16"/>
      <c r="I1010" s="16"/>
      <c r="J1010" s="16"/>
      <c r="M1010" s="5"/>
      <c r="S1010" s="2"/>
      <c r="T1010" s="2"/>
      <c r="U1010" s="2"/>
      <c r="V1010" s="2"/>
    </row>
    <row r="1011">
      <c r="C1011" s="16"/>
      <c r="D1011" s="16"/>
      <c r="E1011" s="16"/>
      <c r="F1011" s="16"/>
      <c r="G1011" s="16"/>
      <c r="H1011" s="16"/>
      <c r="I1011" s="16"/>
      <c r="J1011" s="16"/>
      <c r="M1011" s="5"/>
      <c r="S1011" s="2"/>
      <c r="T1011" s="2"/>
      <c r="U1011" s="2"/>
      <c r="V1011" s="2"/>
    </row>
    <row r="1012">
      <c r="C1012" s="16"/>
      <c r="D1012" s="16"/>
      <c r="E1012" s="16"/>
      <c r="F1012" s="16"/>
      <c r="G1012" s="16"/>
      <c r="H1012" s="16"/>
      <c r="I1012" s="16"/>
      <c r="J1012" s="16"/>
      <c r="M1012" s="5"/>
      <c r="S1012" s="2"/>
      <c r="T1012" s="2"/>
      <c r="U1012" s="2"/>
      <c r="V1012" s="2"/>
    </row>
    <row r="1013">
      <c r="C1013" s="16"/>
      <c r="D1013" s="16"/>
      <c r="E1013" s="16"/>
      <c r="F1013" s="16"/>
      <c r="G1013" s="16"/>
      <c r="H1013" s="16"/>
      <c r="I1013" s="16"/>
      <c r="J1013" s="16"/>
      <c r="M1013" s="5"/>
      <c r="S1013" s="2"/>
      <c r="T1013" s="2"/>
      <c r="U1013" s="2"/>
      <c r="V1013" s="2"/>
    </row>
    <row r="1014">
      <c r="C1014" s="16"/>
      <c r="D1014" s="16"/>
      <c r="E1014" s="16"/>
      <c r="F1014" s="16"/>
      <c r="G1014" s="16"/>
      <c r="H1014" s="16"/>
      <c r="I1014" s="16"/>
      <c r="J1014" s="16"/>
      <c r="M1014" s="5"/>
      <c r="S1014" s="2"/>
      <c r="T1014" s="2"/>
      <c r="U1014" s="2"/>
      <c r="V1014" s="2"/>
    </row>
    <row r="1015">
      <c r="C1015" s="16"/>
      <c r="D1015" s="16"/>
      <c r="E1015" s="16"/>
      <c r="F1015" s="16"/>
      <c r="G1015" s="16"/>
      <c r="H1015" s="16"/>
      <c r="I1015" s="16"/>
      <c r="J1015" s="16"/>
      <c r="M1015" s="5"/>
      <c r="S1015" s="2"/>
      <c r="T1015" s="2"/>
      <c r="U1015" s="2"/>
      <c r="V1015" s="2"/>
    </row>
    <row r="1016">
      <c r="C1016" s="16"/>
      <c r="D1016" s="16"/>
      <c r="E1016" s="16"/>
      <c r="F1016" s="16"/>
      <c r="G1016" s="16"/>
      <c r="H1016" s="16"/>
      <c r="I1016" s="16"/>
      <c r="J1016" s="16"/>
      <c r="M1016" s="5"/>
      <c r="S1016" s="2"/>
      <c r="T1016" s="2"/>
      <c r="U1016" s="2"/>
      <c r="V1016" s="2"/>
    </row>
    <row r="1017">
      <c r="C1017" s="16"/>
      <c r="D1017" s="16"/>
      <c r="E1017" s="16"/>
      <c r="F1017" s="16"/>
      <c r="G1017" s="16"/>
      <c r="H1017" s="16"/>
      <c r="I1017" s="16"/>
      <c r="J1017" s="16"/>
      <c r="M1017" s="5"/>
      <c r="S1017" s="2"/>
      <c r="T1017" s="2"/>
      <c r="U1017" s="2"/>
      <c r="V1017" s="2"/>
    </row>
    <row r="1018">
      <c r="C1018" s="40"/>
      <c r="D1018" s="16"/>
      <c r="E1018" s="16"/>
      <c r="F1018" s="40"/>
      <c r="G1018" s="40"/>
      <c r="H1018" s="40"/>
      <c r="I1018" s="16"/>
      <c r="J1018" s="16"/>
      <c r="M1018" s="5"/>
      <c r="S1018" s="2"/>
      <c r="T1018" s="2"/>
      <c r="U1018" s="2"/>
      <c r="V1018" s="2"/>
    </row>
    <row r="1019">
      <c r="C1019" s="40"/>
      <c r="D1019" s="16"/>
      <c r="E1019" s="16"/>
      <c r="F1019" s="40"/>
      <c r="G1019" s="40"/>
      <c r="H1019" s="40"/>
      <c r="I1019" s="16"/>
      <c r="J1019" s="16"/>
      <c r="M1019" s="5"/>
      <c r="S1019" s="2"/>
      <c r="T1019" s="2"/>
      <c r="U1019" s="2"/>
      <c r="V1019" s="2"/>
    </row>
    <row r="1020">
      <c r="C1020" s="16"/>
      <c r="D1020" s="16"/>
      <c r="E1020" s="16"/>
      <c r="F1020" s="16"/>
      <c r="G1020" s="16"/>
      <c r="H1020" s="16"/>
      <c r="I1020" s="16"/>
      <c r="J1020" s="16"/>
      <c r="M1020" s="5"/>
      <c r="S1020" s="2"/>
      <c r="T1020" s="2"/>
      <c r="U1020" s="2"/>
      <c r="V1020" s="2"/>
    </row>
    <row r="1021">
      <c r="C1021" s="40"/>
      <c r="D1021" s="16"/>
      <c r="E1021" s="16"/>
      <c r="F1021" s="40"/>
      <c r="G1021" s="40"/>
      <c r="H1021" s="40"/>
      <c r="I1021" s="16"/>
      <c r="J1021" s="16"/>
      <c r="M1021" s="5"/>
      <c r="S1021" s="2"/>
      <c r="T1021" s="2"/>
      <c r="U1021" s="2"/>
      <c r="V1021" s="2"/>
    </row>
    <row r="1022">
      <c r="C1022" s="16"/>
      <c r="D1022" s="16"/>
      <c r="E1022" s="16"/>
      <c r="F1022" s="16"/>
      <c r="G1022" s="16"/>
      <c r="H1022" s="16"/>
      <c r="I1022" s="16"/>
      <c r="J1022" s="16"/>
      <c r="M1022" s="5"/>
      <c r="S1022" s="2"/>
      <c r="T1022" s="2"/>
      <c r="U1022" s="2"/>
      <c r="V1022" s="2"/>
    </row>
    <row r="1023">
      <c r="C1023" s="40"/>
      <c r="D1023" s="16"/>
      <c r="E1023" s="16"/>
      <c r="F1023" s="40"/>
      <c r="G1023" s="40"/>
      <c r="H1023" s="40"/>
      <c r="I1023" s="16"/>
      <c r="J1023" s="16"/>
      <c r="M1023" s="5"/>
      <c r="S1023" s="2"/>
      <c r="T1023" s="2"/>
      <c r="U1023" s="2"/>
      <c r="V1023" s="2"/>
    </row>
    <row r="1024">
      <c r="C1024" s="16"/>
      <c r="D1024" s="16"/>
      <c r="E1024" s="16"/>
      <c r="F1024" s="16"/>
      <c r="G1024" s="16"/>
      <c r="H1024" s="16"/>
      <c r="I1024" s="16"/>
      <c r="J1024" s="16"/>
      <c r="M1024" s="5"/>
      <c r="S1024" s="2"/>
      <c r="T1024" s="2"/>
      <c r="U1024" s="2"/>
      <c r="V1024" s="2"/>
    </row>
    <row r="1025">
      <c r="C1025" s="16"/>
      <c r="D1025" s="16"/>
      <c r="E1025" s="16"/>
      <c r="F1025" s="16"/>
      <c r="G1025" s="16"/>
      <c r="H1025" s="16"/>
      <c r="I1025" s="16"/>
      <c r="J1025" s="16"/>
      <c r="M1025" s="5"/>
      <c r="S1025" s="2"/>
      <c r="T1025" s="2"/>
      <c r="U1025" s="2"/>
      <c r="V1025" s="2"/>
    </row>
    <row r="1026">
      <c r="D1026" s="16"/>
      <c r="E1026" s="17"/>
      <c r="F1026" s="16"/>
      <c r="G1026" s="16"/>
      <c r="H1026" s="16"/>
      <c r="I1026" s="43"/>
      <c r="M1026" s="5"/>
      <c r="S1026" s="2"/>
      <c r="T1026" s="2"/>
      <c r="U1026" s="2"/>
      <c r="V1026" s="2"/>
    </row>
    <row r="1027">
      <c r="C1027" s="17"/>
      <c r="D1027" s="16"/>
      <c r="E1027" s="17"/>
      <c r="F1027" s="16"/>
      <c r="G1027" s="16"/>
      <c r="H1027" s="16"/>
      <c r="I1027" s="17"/>
      <c r="M1027" s="5"/>
      <c r="S1027" s="2"/>
      <c r="T1027" s="2"/>
      <c r="U1027" s="2"/>
      <c r="V1027" s="2"/>
    </row>
    <row r="1028">
      <c r="D1028" s="16"/>
      <c r="E1028" s="17"/>
      <c r="F1028" s="16"/>
      <c r="G1028" s="16"/>
      <c r="H1028" s="16"/>
      <c r="M1028" s="5"/>
      <c r="S1028" s="2"/>
      <c r="T1028" s="2"/>
      <c r="U1028" s="2"/>
      <c r="V1028" s="2"/>
    </row>
    <row r="1029">
      <c r="C1029" s="37"/>
      <c r="I1029" s="44"/>
      <c r="M1029" s="5"/>
      <c r="S1029" s="2"/>
      <c r="T1029" s="2"/>
      <c r="U1029" s="2"/>
      <c r="V1029" s="2"/>
    </row>
    <row r="1030">
      <c r="C1030" s="17"/>
      <c r="I1030" s="17"/>
      <c r="M1030" s="5"/>
      <c r="S1030" s="2"/>
      <c r="T1030" s="2"/>
      <c r="U1030" s="2"/>
      <c r="V1030" s="2"/>
    </row>
    <row r="1031">
      <c r="C1031" s="45"/>
      <c r="I1031" s="17"/>
      <c r="M1031" s="5"/>
      <c r="S1031" s="2"/>
      <c r="T1031" s="2"/>
      <c r="U1031" s="2"/>
      <c r="V1031" s="2"/>
    </row>
    <row r="1032">
      <c r="C1032" s="17"/>
      <c r="F1032" s="8"/>
      <c r="M1032" s="5"/>
      <c r="S1032" s="2"/>
      <c r="T1032" s="2"/>
      <c r="U1032" s="2"/>
      <c r="V1032" s="2"/>
    </row>
    <row r="1033">
      <c r="D1033" s="16"/>
      <c r="E1033" s="17"/>
      <c r="F1033" s="16"/>
      <c r="G1033" s="16"/>
      <c r="H1033" s="16"/>
      <c r="I1033" s="43"/>
      <c r="M1033" s="5"/>
      <c r="S1033" s="2"/>
      <c r="T1033" s="2"/>
      <c r="U1033" s="2"/>
      <c r="V1033" s="2"/>
    </row>
    <row r="1034">
      <c r="C1034" s="17"/>
      <c r="D1034" s="16"/>
      <c r="E1034" s="17"/>
      <c r="F1034" s="16"/>
      <c r="G1034" s="16"/>
      <c r="H1034" s="16"/>
      <c r="I1034" s="17"/>
      <c r="M1034" s="5"/>
      <c r="S1034" s="2"/>
      <c r="T1034" s="2"/>
      <c r="U1034" s="2"/>
      <c r="V1034" s="2"/>
    </row>
    <row r="1035">
      <c r="D1035" s="16"/>
      <c r="E1035" s="17"/>
      <c r="F1035" s="16"/>
      <c r="G1035" s="16"/>
      <c r="H1035" s="16"/>
      <c r="M1035" s="5"/>
      <c r="S1035" s="2"/>
      <c r="T1035" s="2"/>
      <c r="U1035" s="2"/>
      <c r="V1035" s="2"/>
    </row>
    <row r="1036">
      <c r="D1036" s="16"/>
      <c r="E1036" s="17"/>
      <c r="F1036" s="16"/>
      <c r="G1036" s="16"/>
      <c r="H1036" s="16"/>
      <c r="I1036" s="17"/>
      <c r="M1036" s="5"/>
      <c r="S1036" s="2"/>
      <c r="T1036" s="2"/>
      <c r="U1036" s="2"/>
      <c r="V1036" s="2"/>
    </row>
    <row r="1037">
      <c r="D1037" s="16"/>
      <c r="E1037" s="17"/>
      <c r="F1037" s="16"/>
      <c r="G1037" s="16"/>
      <c r="H1037" s="16"/>
      <c r="I1037" s="17"/>
      <c r="M1037" s="5"/>
      <c r="S1037" s="2"/>
      <c r="T1037" s="2"/>
      <c r="U1037" s="2"/>
      <c r="V1037" s="2"/>
    </row>
    <row r="1038">
      <c r="C1038" s="37"/>
      <c r="I1038" s="44"/>
      <c r="M1038" s="5"/>
      <c r="S1038" s="2"/>
      <c r="T1038" s="2"/>
      <c r="U1038" s="2"/>
      <c r="V1038" s="2"/>
    </row>
    <row r="1039">
      <c r="C1039" s="17"/>
      <c r="I1039" s="17"/>
      <c r="M1039" s="5"/>
      <c r="S1039" s="2"/>
      <c r="T1039" s="2"/>
      <c r="U1039" s="2"/>
      <c r="V1039" s="2"/>
    </row>
    <row r="1040">
      <c r="C1040" s="17"/>
      <c r="I1040" s="17"/>
      <c r="M1040" s="5"/>
      <c r="S1040" s="2"/>
      <c r="T1040" s="2"/>
      <c r="U1040" s="2"/>
      <c r="V1040" s="2"/>
    </row>
    <row r="1041">
      <c r="C1041" s="45"/>
      <c r="I1041" s="17"/>
      <c r="M1041" s="5"/>
      <c r="S1041" s="2"/>
      <c r="T1041" s="2"/>
      <c r="U1041" s="2"/>
      <c r="V1041" s="2"/>
    </row>
    <row r="1042">
      <c r="C1042" s="17"/>
      <c r="F1042" s="8"/>
      <c r="M1042" s="5"/>
      <c r="S1042" s="2"/>
      <c r="T1042" s="2"/>
      <c r="U1042" s="2"/>
      <c r="V1042" s="2"/>
    </row>
    <row r="1043">
      <c r="C1043" s="16"/>
      <c r="D1043" s="16"/>
      <c r="E1043" s="16"/>
      <c r="F1043" s="16"/>
      <c r="G1043" s="16"/>
      <c r="H1043" s="16"/>
      <c r="I1043" s="16"/>
      <c r="J1043" s="16"/>
      <c r="M1043" s="5"/>
      <c r="S1043" s="2"/>
      <c r="T1043" s="2"/>
      <c r="U1043" s="2"/>
      <c r="V1043" s="2"/>
    </row>
    <row r="1044">
      <c r="C1044" s="40"/>
      <c r="D1044" s="16"/>
      <c r="E1044" s="16"/>
      <c r="F1044" s="40"/>
      <c r="G1044" s="40"/>
      <c r="H1044" s="40"/>
      <c r="I1044" s="16"/>
      <c r="J1044" s="16"/>
      <c r="M1044" s="5"/>
      <c r="S1044" s="2"/>
      <c r="T1044" s="2"/>
      <c r="U1044" s="2"/>
      <c r="V1044" s="2"/>
    </row>
    <row r="1045">
      <c r="C1045" s="16"/>
      <c r="D1045" s="16"/>
      <c r="E1045" s="16"/>
      <c r="F1045" s="16"/>
      <c r="G1045" s="16"/>
      <c r="H1045" s="16"/>
      <c r="I1045" s="16"/>
      <c r="J1045" s="16"/>
      <c r="M1045" s="5"/>
      <c r="S1045" s="2"/>
      <c r="T1045" s="2"/>
      <c r="U1045" s="2"/>
      <c r="V1045" s="2"/>
    </row>
    <row r="1046">
      <c r="C1046" s="16"/>
      <c r="D1046" s="16"/>
      <c r="E1046" s="16"/>
      <c r="F1046" s="16"/>
      <c r="G1046" s="16"/>
      <c r="H1046" s="16"/>
      <c r="I1046" s="16"/>
      <c r="J1046" s="16"/>
      <c r="M1046" s="5"/>
      <c r="S1046" s="2"/>
      <c r="T1046" s="2"/>
      <c r="U1046" s="2"/>
      <c r="V1046" s="2"/>
    </row>
    <row r="1047">
      <c r="C1047" s="16"/>
      <c r="D1047" s="16"/>
      <c r="E1047" s="16"/>
      <c r="F1047" s="16"/>
      <c r="G1047" s="16"/>
      <c r="H1047" s="16"/>
      <c r="I1047" s="16"/>
      <c r="J1047" s="16"/>
      <c r="M1047" s="5"/>
      <c r="S1047" s="2"/>
      <c r="T1047" s="2"/>
      <c r="U1047" s="2"/>
      <c r="V1047" s="2"/>
    </row>
    <row r="1048">
      <c r="C1048" s="16"/>
      <c r="D1048" s="16"/>
      <c r="E1048" s="16"/>
      <c r="F1048" s="16"/>
      <c r="G1048" s="16"/>
      <c r="H1048" s="16"/>
      <c r="I1048" s="16"/>
      <c r="J1048" s="16"/>
      <c r="M1048" s="5"/>
      <c r="S1048" s="2"/>
      <c r="T1048" s="2"/>
      <c r="U1048" s="2"/>
      <c r="V1048" s="2"/>
    </row>
    <row r="1049">
      <c r="C1049" s="40"/>
      <c r="D1049" s="16"/>
      <c r="E1049" s="16"/>
      <c r="F1049" s="16"/>
      <c r="G1049" s="16"/>
      <c r="H1049" s="16"/>
      <c r="I1049" s="16"/>
      <c r="J1049" s="16"/>
      <c r="M1049" s="5"/>
      <c r="S1049" s="2"/>
      <c r="T1049" s="2"/>
      <c r="U1049" s="2"/>
      <c r="V1049" s="2"/>
    </row>
    <row r="1050">
      <c r="C1050" s="16"/>
      <c r="D1050" s="16"/>
      <c r="E1050" s="16"/>
      <c r="F1050" s="16"/>
      <c r="G1050" s="16"/>
      <c r="H1050" s="16"/>
      <c r="I1050" s="16"/>
      <c r="J1050" s="16"/>
      <c r="M1050" s="5"/>
      <c r="S1050" s="2"/>
      <c r="T1050" s="2"/>
      <c r="U1050" s="2"/>
      <c r="V1050" s="2"/>
    </row>
    <row r="1051">
      <c r="C1051" s="16"/>
      <c r="D1051" s="16"/>
      <c r="E1051" s="16"/>
      <c r="F1051" s="16"/>
      <c r="G1051" s="16"/>
      <c r="H1051" s="16"/>
      <c r="I1051" s="16"/>
      <c r="J1051" s="16"/>
      <c r="M1051" s="5"/>
      <c r="S1051" s="2"/>
      <c r="T1051" s="2"/>
      <c r="U1051" s="2"/>
      <c r="V1051" s="2"/>
    </row>
    <row r="1052">
      <c r="C1052" s="16"/>
      <c r="D1052" s="16"/>
      <c r="E1052" s="16"/>
      <c r="F1052" s="16"/>
      <c r="G1052" s="16"/>
      <c r="H1052" s="16"/>
      <c r="I1052" s="16"/>
      <c r="J1052" s="16"/>
      <c r="M1052" s="5"/>
      <c r="S1052" s="2"/>
      <c r="T1052" s="2"/>
      <c r="U1052" s="2"/>
      <c r="V1052" s="2"/>
    </row>
    <row r="1053">
      <c r="C1053" s="40"/>
      <c r="D1053" s="16"/>
      <c r="E1053" s="16"/>
      <c r="F1053" s="40"/>
      <c r="G1053" s="40"/>
      <c r="H1053" s="40"/>
      <c r="I1053" s="16"/>
      <c r="J1053" s="16"/>
      <c r="M1053" s="5"/>
      <c r="S1053" s="2"/>
      <c r="T1053" s="2"/>
      <c r="U1053" s="2"/>
      <c r="V1053" s="2"/>
    </row>
    <row r="1054">
      <c r="C1054" s="16"/>
      <c r="D1054" s="16"/>
      <c r="E1054" s="16"/>
      <c r="F1054" s="16"/>
      <c r="G1054" s="16"/>
      <c r="H1054" s="16"/>
      <c r="I1054" s="16"/>
      <c r="J1054" s="16"/>
      <c r="M1054" s="5"/>
      <c r="S1054" s="2"/>
      <c r="T1054" s="2"/>
      <c r="U1054" s="2"/>
      <c r="V1054" s="2"/>
    </row>
    <row r="1055">
      <c r="C1055" s="16"/>
      <c r="D1055" s="16"/>
      <c r="E1055" s="16"/>
      <c r="F1055" s="16"/>
      <c r="G1055" s="16"/>
      <c r="H1055" s="16"/>
      <c r="I1055" s="16"/>
      <c r="J1055" s="16"/>
      <c r="M1055" s="5"/>
      <c r="S1055" s="2"/>
      <c r="T1055" s="2"/>
      <c r="U1055" s="2"/>
      <c r="V1055" s="2"/>
    </row>
    <row r="1056">
      <c r="C1056" s="16"/>
      <c r="D1056" s="16"/>
      <c r="E1056" s="16"/>
      <c r="F1056" s="16"/>
      <c r="G1056" s="16"/>
      <c r="H1056" s="16"/>
      <c r="I1056" s="16"/>
      <c r="J1056" s="16"/>
      <c r="M1056" s="5"/>
      <c r="S1056" s="2"/>
      <c r="T1056" s="2"/>
      <c r="U1056" s="2"/>
      <c r="V1056" s="2"/>
    </row>
    <row r="1057">
      <c r="C1057" s="40"/>
      <c r="D1057" s="16"/>
      <c r="E1057" s="16"/>
      <c r="F1057" s="40"/>
      <c r="G1057" s="40"/>
      <c r="H1057" s="40"/>
      <c r="I1057" s="16"/>
      <c r="J1057" s="16"/>
      <c r="M1057" s="5"/>
      <c r="S1057" s="2"/>
      <c r="T1057" s="2"/>
      <c r="U1057" s="2"/>
      <c r="V1057" s="2"/>
    </row>
    <row r="1058">
      <c r="C1058" s="16"/>
      <c r="D1058" s="16"/>
      <c r="E1058" s="16"/>
      <c r="F1058" s="16"/>
      <c r="G1058" s="16"/>
      <c r="H1058" s="16"/>
      <c r="I1058" s="16"/>
      <c r="J1058" s="16"/>
      <c r="M1058" s="5"/>
      <c r="S1058" s="2"/>
      <c r="T1058" s="2"/>
      <c r="U1058" s="2"/>
      <c r="V1058" s="2"/>
    </row>
    <row r="1059">
      <c r="C1059" s="16"/>
      <c r="D1059" s="16"/>
      <c r="E1059" s="16"/>
      <c r="F1059" s="16"/>
      <c r="G1059" s="16"/>
      <c r="H1059" s="16"/>
      <c r="I1059" s="16"/>
      <c r="J1059" s="16"/>
      <c r="M1059" s="5"/>
      <c r="S1059" s="2"/>
      <c r="T1059" s="2"/>
      <c r="U1059" s="2"/>
      <c r="V1059" s="2"/>
    </row>
    <row r="1060">
      <c r="C1060" s="16"/>
      <c r="D1060" s="16"/>
      <c r="E1060" s="16"/>
      <c r="F1060" s="16"/>
      <c r="G1060" s="16"/>
      <c r="H1060" s="16"/>
      <c r="I1060" s="16"/>
      <c r="J1060" s="16"/>
      <c r="M1060" s="5"/>
      <c r="S1060" s="2"/>
      <c r="T1060" s="2"/>
      <c r="U1060" s="2"/>
      <c r="V1060" s="2"/>
    </row>
    <row r="1061">
      <c r="C1061" s="16"/>
      <c r="D1061" s="16"/>
      <c r="E1061" s="16"/>
      <c r="F1061" s="16"/>
      <c r="G1061" s="16"/>
      <c r="H1061" s="16"/>
      <c r="I1061" s="16"/>
      <c r="J1061" s="16"/>
      <c r="M1061" s="5"/>
      <c r="S1061" s="2"/>
      <c r="T1061" s="2"/>
      <c r="U1061" s="2"/>
      <c r="V1061" s="2"/>
    </row>
    <row r="1062">
      <c r="C1062" s="16"/>
      <c r="D1062" s="16"/>
      <c r="E1062" s="16"/>
      <c r="F1062" s="16"/>
      <c r="G1062" s="16"/>
      <c r="H1062" s="16"/>
      <c r="I1062" s="16"/>
      <c r="J1062" s="16"/>
      <c r="M1062" s="5"/>
      <c r="S1062" s="2"/>
      <c r="T1062" s="2"/>
      <c r="U1062" s="2"/>
      <c r="V1062" s="2"/>
    </row>
    <row r="1063">
      <c r="C1063" s="40"/>
      <c r="D1063" s="16"/>
      <c r="E1063" s="16"/>
      <c r="F1063" s="16"/>
      <c r="G1063" s="40"/>
      <c r="H1063" s="40"/>
      <c r="I1063" s="16"/>
      <c r="J1063" s="16"/>
      <c r="M1063" s="5"/>
      <c r="S1063" s="2"/>
      <c r="T1063" s="2"/>
      <c r="U1063" s="2"/>
      <c r="V1063" s="2"/>
    </row>
    <row r="1064">
      <c r="C1064" s="16"/>
      <c r="D1064" s="16"/>
      <c r="E1064" s="16"/>
      <c r="F1064" s="16"/>
      <c r="G1064" s="40"/>
      <c r="H1064" s="40"/>
      <c r="I1064" s="16"/>
      <c r="J1064" s="16"/>
      <c r="M1064" s="5"/>
      <c r="S1064" s="2"/>
      <c r="T1064" s="2"/>
      <c r="U1064" s="2"/>
      <c r="V1064" s="2"/>
    </row>
    <row r="1065">
      <c r="C1065" s="16"/>
      <c r="D1065" s="16"/>
      <c r="E1065" s="16"/>
      <c r="F1065" s="16"/>
      <c r="G1065" s="16"/>
      <c r="H1065" s="16"/>
      <c r="I1065" s="16"/>
      <c r="J1065" s="16"/>
      <c r="M1065" s="5"/>
      <c r="S1065" s="2"/>
      <c r="T1065" s="2"/>
      <c r="U1065" s="2"/>
      <c r="V1065" s="2"/>
    </row>
    <row r="1066">
      <c r="C1066" s="16"/>
      <c r="D1066" s="16"/>
      <c r="E1066" s="16"/>
      <c r="F1066" s="16"/>
      <c r="G1066" s="16"/>
      <c r="H1066" s="16"/>
      <c r="I1066" s="16"/>
      <c r="J1066" s="16"/>
      <c r="M1066" s="5"/>
      <c r="S1066" s="2"/>
      <c r="T1066" s="2"/>
      <c r="U1066" s="2"/>
      <c r="V1066" s="2"/>
    </row>
    <row r="1067">
      <c r="C1067" s="40"/>
      <c r="D1067" s="16"/>
      <c r="E1067" s="16"/>
      <c r="F1067" s="40"/>
      <c r="G1067" s="40"/>
      <c r="H1067" s="40"/>
      <c r="I1067" s="16"/>
      <c r="J1067" s="16"/>
      <c r="M1067" s="5"/>
      <c r="S1067" s="2"/>
      <c r="T1067" s="2"/>
      <c r="U1067" s="2"/>
      <c r="V1067" s="2"/>
    </row>
    <row r="1068">
      <c r="C1068" s="16"/>
      <c r="D1068" s="16"/>
      <c r="E1068" s="16"/>
      <c r="F1068" s="16"/>
      <c r="G1068" s="16"/>
      <c r="H1068" s="16"/>
      <c r="I1068" s="16"/>
      <c r="J1068" s="16"/>
      <c r="M1068" s="5"/>
      <c r="S1068" s="2"/>
      <c r="T1068" s="2"/>
      <c r="U1068" s="2"/>
      <c r="V1068" s="2"/>
    </row>
    <row r="1069">
      <c r="C1069" s="16"/>
      <c r="D1069" s="16"/>
      <c r="E1069" s="16"/>
      <c r="F1069" s="40"/>
      <c r="G1069" s="40"/>
      <c r="H1069" s="40"/>
      <c r="I1069" s="16"/>
      <c r="J1069" s="16"/>
      <c r="M1069" s="5"/>
      <c r="S1069" s="2"/>
      <c r="T1069" s="2"/>
      <c r="U1069" s="2"/>
      <c r="V1069" s="2"/>
    </row>
    <row r="1070">
      <c r="C1070" s="16"/>
      <c r="D1070" s="16"/>
      <c r="E1070" s="16"/>
      <c r="F1070" s="16"/>
      <c r="G1070" s="16"/>
      <c r="H1070" s="16"/>
      <c r="I1070" s="16"/>
      <c r="J1070" s="16"/>
      <c r="M1070" s="5"/>
      <c r="S1070" s="2"/>
      <c r="T1070" s="2"/>
      <c r="U1070" s="2"/>
      <c r="V1070" s="2"/>
    </row>
    <row r="1071">
      <c r="C1071" s="40"/>
      <c r="D1071" s="16"/>
      <c r="E1071" s="16"/>
      <c r="F1071" s="40"/>
      <c r="G1071" s="40"/>
      <c r="H1071" s="40"/>
      <c r="I1071" s="16"/>
      <c r="J1071" s="16"/>
      <c r="M1071" s="5"/>
      <c r="S1071" s="2"/>
      <c r="T1071" s="2"/>
      <c r="U1071" s="2"/>
      <c r="V1071" s="2"/>
    </row>
    <row r="1072">
      <c r="C1072" s="40"/>
      <c r="D1072" s="16"/>
      <c r="E1072" s="16"/>
      <c r="F1072" s="40"/>
      <c r="G1072" s="40"/>
      <c r="H1072" s="40"/>
      <c r="I1072" s="16"/>
      <c r="J1072" s="16"/>
      <c r="M1072" s="5"/>
      <c r="S1072" s="2"/>
      <c r="T1072" s="2"/>
      <c r="U1072" s="2"/>
      <c r="V1072" s="2"/>
    </row>
    <row r="1073">
      <c r="C1073" s="40"/>
      <c r="D1073" s="16"/>
      <c r="E1073" s="16"/>
      <c r="F1073" s="40"/>
      <c r="G1073" s="40"/>
      <c r="H1073" s="40"/>
      <c r="I1073" s="16"/>
      <c r="J1073" s="16"/>
      <c r="M1073" s="5"/>
      <c r="S1073" s="2"/>
      <c r="T1073" s="2"/>
      <c r="U1073" s="2"/>
      <c r="V1073" s="2"/>
    </row>
    <row r="1074">
      <c r="C1074" s="16"/>
      <c r="D1074" s="16"/>
      <c r="E1074" s="16"/>
      <c r="F1074" s="16"/>
      <c r="G1074" s="16"/>
      <c r="H1074" s="16"/>
      <c r="I1074" s="16"/>
      <c r="J1074" s="16"/>
      <c r="M1074" s="5"/>
      <c r="S1074" s="2"/>
      <c r="T1074" s="2"/>
      <c r="U1074" s="2"/>
      <c r="V1074" s="2"/>
    </row>
    <row r="1075">
      <c r="C1075" s="16"/>
      <c r="D1075" s="16"/>
      <c r="E1075" s="16"/>
      <c r="F1075" s="16"/>
      <c r="G1075" s="16"/>
      <c r="H1075" s="16"/>
      <c r="I1075" s="16"/>
      <c r="J1075" s="16"/>
      <c r="M1075" s="5"/>
      <c r="S1075" s="2"/>
      <c r="T1075" s="2"/>
      <c r="U1075" s="2"/>
      <c r="V1075" s="2"/>
    </row>
    <row r="1076">
      <c r="C1076" s="16"/>
      <c r="D1076" s="16"/>
      <c r="E1076" s="16"/>
      <c r="F1076" s="16"/>
      <c r="G1076" s="16"/>
      <c r="H1076" s="16"/>
      <c r="I1076" s="16"/>
      <c r="J1076" s="16"/>
      <c r="M1076" s="5"/>
      <c r="S1076" s="2"/>
      <c r="T1076" s="2"/>
      <c r="U1076" s="2"/>
      <c r="V1076" s="2"/>
    </row>
    <row r="1077">
      <c r="C1077" s="40"/>
      <c r="D1077" s="16"/>
      <c r="E1077" s="16"/>
      <c r="F1077" s="40"/>
      <c r="G1077" s="40"/>
      <c r="H1077" s="40"/>
      <c r="I1077" s="16"/>
      <c r="J1077" s="16"/>
      <c r="M1077" s="5"/>
      <c r="S1077" s="2"/>
      <c r="T1077" s="2"/>
      <c r="U1077" s="2"/>
      <c r="V1077" s="2"/>
    </row>
    <row r="1078">
      <c r="C1078" s="16"/>
      <c r="D1078" s="16"/>
      <c r="E1078" s="16"/>
      <c r="F1078" s="16"/>
      <c r="G1078" s="16"/>
      <c r="H1078" s="16"/>
      <c r="I1078" s="16"/>
      <c r="J1078" s="16"/>
      <c r="M1078" s="5"/>
      <c r="S1078" s="2"/>
      <c r="T1078" s="2"/>
      <c r="U1078" s="2"/>
      <c r="V1078" s="2"/>
    </row>
    <row r="1079">
      <c r="C1079" s="16"/>
      <c r="D1079" s="16"/>
      <c r="E1079" s="16"/>
      <c r="F1079" s="16"/>
      <c r="G1079" s="16"/>
      <c r="H1079" s="16"/>
      <c r="I1079" s="16"/>
      <c r="J1079" s="16"/>
      <c r="M1079" s="5"/>
      <c r="S1079" s="2"/>
      <c r="T1079" s="2"/>
      <c r="U1079" s="2"/>
      <c r="V1079" s="2"/>
    </row>
    <row r="1080">
      <c r="C1080" s="16"/>
      <c r="D1080" s="16"/>
      <c r="E1080" s="16"/>
      <c r="F1080" s="16"/>
      <c r="G1080" s="16"/>
      <c r="H1080" s="16"/>
      <c r="I1080" s="16"/>
      <c r="J1080" s="16"/>
      <c r="M1080" s="5"/>
      <c r="S1080" s="2"/>
      <c r="T1080" s="2"/>
      <c r="U1080" s="2"/>
      <c r="V1080" s="2"/>
    </row>
    <row r="1081">
      <c r="C1081" s="16"/>
      <c r="D1081" s="16"/>
      <c r="E1081" s="16"/>
      <c r="F1081" s="16"/>
      <c r="G1081" s="16"/>
      <c r="H1081" s="16"/>
      <c r="I1081" s="16"/>
      <c r="J1081" s="16"/>
      <c r="M1081" s="5"/>
      <c r="S1081" s="2"/>
      <c r="T1081" s="2"/>
      <c r="U1081" s="2"/>
      <c r="V1081" s="2"/>
    </row>
    <row r="1082">
      <c r="C1082" s="40"/>
      <c r="D1082" s="16"/>
      <c r="E1082" s="16"/>
      <c r="F1082" s="40"/>
      <c r="G1082" s="40"/>
      <c r="H1082" s="40"/>
      <c r="I1082" s="16"/>
      <c r="J1082" s="16"/>
      <c r="M1082" s="5"/>
      <c r="S1082" s="2"/>
      <c r="T1082" s="2"/>
      <c r="U1082" s="2"/>
      <c r="V1082" s="2"/>
    </row>
    <row r="1083">
      <c r="C1083" s="16"/>
      <c r="D1083" s="16"/>
      <c r="E1083" s="16"/>
      <c r="F1083" s="16"/>
      <c r="G1083" s="16"/>
      <c r="H1083" s="16"/>
      <c r="I1083" s="16"/>
      <c r="J1083" s="16"/>
      <c r="M1083" s="5"/>
      <c r="S1083" s="2"/>
      <c r="T1083" s="2"/>
      <c r="U1083" s="2"/>
      <c r="V1083" s="2"/>
    </row>
    <row r="1084">
      <c r="C1084" s="16"/>
      <c r="D1084" s="16"/>
      <c r="E1084" s="16"/>
      <c r="F1084" s="16"/>
      <c r="G1084" s="16"/>
      <c r="H1084" s="16"/>
      <c r="I1084" s="16"/>
      <c r="J1084" s="16"/>
      <c r="M1084" s="5"/>
      <c r="S1084" s="2"/>
      <c r="T1084" s="2"/>
      <c r="U1084" s="2"/>
      <c r="V1084" s="2"/>
    </row>
    <row r="1085">
      <c r="C1085" s="16"/>
      <c r="D1085" s="16"/>
      <c r="E1085" s="16"/>
      <c r="F1085" s="16"/>
      <c r="G1085" s="16"/>
      <c r="H1085" s="16"/>
      <c r="I1085" s="16"/>
      <c r="J1085" s="16"/>
      <c r="M1085" s="5"/>
      <c r="S1085" s="2"/>
      <c r="T1085" s="2"/>
      <c r="U1085" s="2"/>
      <c r="V1085" s="2"/>
    </row>
    <row r="1086">
      <c r="C1086" s="40"/>
      <c r="D1086" s="16"/>
      <c r="E1086" s="16"/>
      <c r="F1086" s="40"/>
      <c r="G1086" s="40"/>
      <c r="H1086" s="40"/>
      <c r="I1086" s="16"/>
      <c r="J1086" s="16"/>
      <c r="M1086" s="5"/>
      <c r="S1086" s="2"/>
      <c r="T1086" s="2"/>
      <c r="U1086" s="2"/>
      <c r="V1086" s="2"/>
    </row>
    <row r="1087">
      <c r="C1087" s="40"/>
      <c r="D1087" s="16"/>
      <c r="E1087" s="16"/>
      <c r="F1087" s="40"/>
      <c r="G1087" s="40"/>
      <c r="H1087" s="40"/>
      <c r="I1087" s="16"/>
      <c r="J1087" s="16"/>
      <c r="M1087" s="5"/>
      <c r="S1087" s="2"/>
      <c r="T1087" s="2"/>
      <c r="U1087" s="2"/>
      <c r="V1087" s="2"/>
    </row>
    <row r="1088">
      <c r="C1088" s="16"/>
      <c r="D1088" s="16"/>
      <c r="E1088" s="16"/>
      <c r="F1088" s="16"/>
      <c r="G1088" s="16"/>
      <c r="H1088" s="16"/>
      <c r="I1088" s="16"/>
      <c r="J1088" s="16"/>
      <c r="M1088" s="5"/>
      <c r="S1088" s="2"/>
      <c r="T1088" s="2"/>
      <c r="U1088" s="2"/>
      <c r="V1088" s="2"/>
    </row>
    <row r="1089">
      <c r="C1089" s="40"/>
      <c r="D1089" s="16"/>
      <c r="E1089" s="16"/>
      <c r="F1089" s="40"/>
      <c r="G1089" s="40"/>
      <c r="H1089" s="40"/>
      <c r="I1089" s="16"/>
      <c r="J1089" s="16"/>
      <c r="M1089" s="5"/>
      <c r="S1089" s="2"/>
      <c r="T1089" s="2"/>
      <c r="U1089" s="2"/>
      <c r="V1089" s="2"/>
    </row>
    <row r="1090">
      <c r="C1090" s="16"/>
      <c r="D1090" s="16"/>
      <c r="E1090" s="16"/>
      <c r="F1090" s="16"/>
      <c r="G1090" s="16"/>
      <c r="H1090" s="16"/>
      <c r="I1090" s="16"/>
      <c r="J1090" s="16"/>
      <c r="M1090" s="5"/>
      <c r="S1090" s="2"/>
      <c r="T1090" s="2"/>
      <c r="U1090" s="2"/>
      <c r="V1090" s="2"/>
    </row>
    <row r="1091">
      <c r="C1091" s="16"/>
      <c r="D1091" s="16"/>
      <c r="E1091" s="16"/>
      <c r="F1091" s="16"/>
      <c r="G1091" s="16"/>
      <c r="H1091" s="16"/>
      <c r="I1091" s="16"/>
      <c r="J1091" s="16"/>
      <c r="M1091" s="5"/>
      <c r="S1091" s="2"/>
      <c r="T1091" s="2"/>
      <c r="U1091" s="2"/>
      <c r="V1091" s="2"/>
    </row>
    <row r="1092">
      <c r="C1092" s="40"/>
      <c r="D1092" s="16"/>
      <c r="E1092" s="16"/>
      <c r="F1092" s="40"/>
      <c r="G1092" s="40"/>
      <c r="H1092" s="40"/>
      <c r="I1092" s="16"/>
      <c r="J1092" s="16"/>
      <c r="M1092" s="5"/>
      <c r="S1092" s="2"/>
      <c r="T1092" s="2"/>
      <c r="U1092" s="2"/>
      <c r="V1092" s="2"/>
    </row>
    <row r="1093">
      <c r="C1093" s="16"/>
      <c r="D1093" s="16"/>
      <c r="E1093" s="16"/>
      <c r="F1093" s="16"/>
      <c r="G1093" s="16"/>
      <c r="H1093" s="16"/>
      <c r="I1093" s="16"/>
      <c r="J1093" s="16"/>
      <c r="M1093" s="5"/>
      <c r="S1093" s="2"/>
      <c r="T1093" s="2"/>
      <c r="U1093" s="2"/>
      <c r="V1093" s="2"/>
    </row>
    <row r="1094">
      <c r="C1094" s="40"/>
      <c r="D1094" s="16"/>
      <c r="E1094" s="16"/>
      <c r="F1094" s="40"/>
      <c r="G1094" s="40"/>
      <c r="H1094" s="40"/>
      <c r="I1094" s="16"/>
      <c r="J1094" s="16"/>
      <c r="M1094" s="5"/>
      <c r="S1094" s="2"/>
      <c r="T1094" s="2"/>
      <c r="U1094" s="2"/>
      <c r="V1094" s="2"/>
    </row>
    <row r="1095">
      <c r="I1095" s="44"/>
      <c r="M1095" s="5"/>
      <c r="S1095" s="2"/>
      <c r="T1095" s="2"/>
      <c r="U1095" s="2"/>
      <c r="V1095" s="2"/>
    </row>
    <row r="1096">
      <c r="C1096" s="37"/>
      <c r="I1096" s="44"/>
      <c r="M1096" s="5"/>
      <c r="S1096" s="2"/>
      <c r="T1096" s="2"/>
      <c r="U1096" s="2"/>
      <c r="V1096" s="2"/>
    </row>
    <row r="1097">
      <c r="C1097" s="17"/>
      <c r="I1097" s="17"/>
      <c r="M1097" s="5"/>
      <c r="S1097" s="2"/>
      <c r="T1097" s="2"/>
      <c r="U1097" s="2"/>
      <c r="V1097" s="2"/>
    </row>
    <row r="1098">
      <c r="C1098" s="17"/>
      <c r="F1098" s="8"/>
      <c r="M1098" s="5"/>
      <c r="S1098" s="2"/>
      <c r="T1098" s="2"/>
      <c r="U1098" s="2"/>
      <c r="V1098" s="2"/>
    </row>
    <row r="1099">
      <c r="B1099" s="37"/>
      <c r="C1099" s="17"/>
      <c r="F1099" s="8"/>
      <c r="S1099" s="2"/>
      <c r="T1099" s="2"/>
      <c r="U1099" s="2"/>
      <c r="V1099" s="2"/>
    </row>
    <row r="1100">
      <c r="B1100" s="37"/>
      <c r="C1100" s="11"/>
      <c r="D1100" s="11"/>
      <c r="E1100" s="11"/>
      <c r="F1100" s="11"/>
      <c r="G1100" s="11"/>
      <c r="H1100" s="11"/>
      <c r="I1100" s="11"/>
      <c r="S1100" s="2"/>
      <c r="T1100" s="2"/>
      <c r="U1100" s="2"/>
      <c r="V1100" s="2"/>
    </row>
    <row r="1101">
      <c r="B1101" s="37"/>
      <c r="C1101" s="11"/>
      <c r="D1101" s="11"/>
      <c r="E1101" s="11"/>
      <c r="F1101" s="11"/>
      <c r="G1101" s="11"/>
      <c r="H1101" s="11"/>
      <c r="I1101" s="11"/>
      <c r="S1101" s="2"/>
      <c r="T1101" s="2"/>
      <c r="U1101" s="2"/>
      <c r="V1101" s="2"/>
    </row>
    <row r="1102">
      <c r="B1102" s="37"/>
      <c r="C1102" s="11"/>
      <c r="D1102" s="11"/>
      <c r="E1102" s="11"/>
      <c r="F1102" s="11"/>
      <c r="G1102" s="11"/>
      <c r="H1102" s="11"/>
      <c r="I1102" s="11"/>
      <c r="S1102" s="2"/>
      <c r="T1102" s="2"/>
      <c r="U1102" s="2"/>
      <c r="V1102" s="2"/>
    </row>
    <row r="1103">
      <c r="B1103" s="37"/>
      <c r="C1103" s="11"/>
      <c r="D1103" s="11"/>
      <c r="E1103" s="11"/>
      <c r="F1103" s="11"/>
      <c r="G1103" s="11"/>
      <c r="H1103" s="11"/>
      <c r="I1103" s="11"/>
      <c r="S1103" s="2"/>
      <c r="T1103" s="2"/>
      <c r="U1103" s="2"/>
      <c r="V1103" s="2"/>
    </row>
    <row r="1104">
      <c r="B1104" s="37"/>
      <c r="C1104" s="11"/>
      <c r="D1104" s="11"/>
      <c r="E1104" s="11"/>
      <c r="F1104" s="11"/>
      <c r="G1104" s="11"/>
      <c r="H1104" s="11"/>
      <c r="I1104" s="11"/>
      <c r="S1104" s="2"/>
      <c r="T1104" s="2"/>
      <c r="U1104" s="2"/>
      <c r="V1104" s="2"/>
    </row>
    <row r="1105">
      <c r="B1105" s="37"/>
      <c r="C1105" s="11"/>
      <c r="D1105" s="11"/>
      <c r="E1105" s="11"/>
      <c r="F1105" s="11"/>
      <c r="G1105" s="11"/>
      <c r="H1105" s="11"/>
      <c r="I1105" s="11"/>
      <c r="S1105" s="2"/>
      <c r="T1105" s="2"/>
      <c r="U1105" s="2"/>
      <c r="V1105" s="2"/>
    </row>
    <row r="1106">
      <c r="B1106" s="37"/>
      <c r="C1106" s="11"/>
      <c r="D1106" s="11"/>
      <c r="E1106" s="11"/>
      <c r="F1106" s="11"/>
      <c r="G1106" s="11"/>
      <c r="H1106" s="11"/>
      <c r="I1106" s="11"/>
      <c r="S1106" s="2"/>
      <c r="T1106" s="2"/>
      <c r="U1106" s="2"/>
      <c r="V1106" s="2"/>
    </row>
    <row r="1107">
      <c r="B1107" s="37"/>
      <c r="C1107" s="11"/>
      <c r="D1107" s="11"/>
      <c r="E1107" s="11"/>
      <c r="F1107" s="11"/>
      <c r="G1107" s="11"/>
      <c r="H1107" s="11"/>
      <c r="I1107" s="11"/>
      <c r="S1107" s="2"/>
      <c r="T1107" s="2"/>
      <c r="U1107" s="2"/>
      <c r="V1107" s="2"/>
    </row>
    <row r="1108">
      <c r="B1108" s="37"/>
      <c r="C1108" s="11"/>
      <c r="D1108" s="11"/>
      <c r="E1108" s="11"/>
      <c r="F1108" s="11"/>
      <c r="G1108" s="11"/>
      <c r="H1108" s="11"/>
      <c r="I1108" s="11"/>
      <c r="S1108" s="2"/>
      <c r="T1108" s="2"/>
      <c r="U1108" s="2"/>
      <c r="V1108" s="2"/>
    </row>
    <row r="1109">
      <c r="B1109" s="37"/>
      <c r="C1109" s="11"/>
      <c r="D1109" s="11"/>
      <c r="E1109" s="11"/>
      <c r="F1109" s="11"/>
      <c r="G1109" s="11"/>
      <c r="H1109" s="11"/>
      <c r="I1109" s="11"/>
      <c r="S1109" s="2"/>
      <c r="T1109" s="2"/>
      <c r="U1109" s="2"/>
      <c r="V1109" s="2"/>
    </row>
    <row r="1110">
      <c r="B1110" s="37"/>
      <c r="C1110" s="11"/>
      <c r="D1110" s="11"/>
      <c r="E1110" s="11"/>
      <c r="F1110" s="11"/>
      <c r="G1110" s="11"/>
      <c r="H1110" s="11"/>
      <c r="I1110" s="11"/>
      <c r="S1110" s="2"/>
      <c r="T1110" s="2"/>
      <c r="U1110" s="2"/>
      <c r="V1110" s="2"/>
    </row>
    <row r="1111">
      <c r="B1111" s="37"/>
      <c r="C1111" s="11"/>
      <c r="D1111" s="11"/>
      <c r="E1111" s="11"/>
      <c r="F1111" s="11"/>
      <c r="G1111" s="11"/>
      <c r="H1111" s="11"/>
      <c r="I1111" s="11"/>
      <c r="S1111" s="2"/>
      <c r="T1111" s="2"/>
      <c r="U1111" s="2"/>
      <c r="V1111" s="2"/>
    </row>
    <row r="1112">
      <c r="B1112" s="37"/>
      <c r="C1112" s="11"/>
      <c r="D1112" s="11"/>
      <c r="E1112" s="11"/>
      <c r="F1112" s="11"/>
      <c r="G1112" s="11"/>
      <c r="H1112" s="11"/>
      <c r="I1112" s="11"/>
      <c r="S1112" s="2"/>
      <c r="T1112" s="2"/>
      <c r="U1112" s="2"/>
      <c r="V1112" s="2"/>
    </row>
    <row r="1113">
      <c r="B1113" s="37"/>
      <c r="C1113" s="11"/>
      <c r="D1113" s="11"/>
      <c r="E1113" s="11"/>
      <c r="F1113" s="11"/>
      <c r="G1113" s="11"/>
      <c r="H1113" s="11"/>
      <c r="I1113" s="11"/>
      <c r="S1113" s="2"/>
      <c r="T1113" s="2"/>
      <c r="U1113" s="2"/>
      <c r="V1113" s="2"/>
    </row>
    <row r="1114">
      <c r="B1114" s="37"/>
      <c r="C1114" s="11"/>
      <c r="D1114" s="11"/>
      <c r="E1114" s="11"/>
      <c r="F1114" s="11"/>
      <c r="G1114" s="11"/>
      <c r="H1114" s="11"/>
      <c r="I1114" s="11"/>
      <c r="S1114" s="2"/>
      <c r="T1114" s="2"/>
      <c r="U1114" s="2"/>
      <c r="V1114" s="2"/>
    </row>
    <row r="1115">
      <c r="B1115" s="37"/>
      <c r="C1115" s="11"/>
      <c r="D1115" s="11"/>
      <c r="E1115" s="11"/>
      <c r="F1115" s="11"/>
      <c r="G1115" s="11"/>
      <c r="H1115" s="11"/>
      <c r="I1115" s="11"/>
      <c r="S1115" s="2"/>
      <c r="T1115" s="2"/>
      <c r="U1115" s="2"/>
      <c r="V1115" s="2"/>
    </row>
    <row r="1116">
      <c r="B1116" s="37"/>
      <c r="C1116" s="11"/>
      <c r="D1116" s="11"/>
      <c r="E1116" s="11"/>
      <c r="F1116" s="11"/>
      <c r="G1116" s="11"/>
      <c r="H1116" s="11"/>
      <c r="I1116" s="11"/>
      <c r="S1116" s="2"/>
      <c r="T1116" s="2"/>
      <c r="U1116" s="2"/>
      <c r="V1116" s="2"/>
    </row>
    <row r="1117">
      <c r="B1117" s="37"/>
      <c r="C1117" s="11"/>
      <c r="D1117" s="11"/>
      <c r="E1117" s="11"/>
      <c r="F1117" s="11"/>
      <c r="G1117" s="11"/>
      <c r="H1117" s="11"/>
      <c r="I1117" s="11"/>
      <c r="S1117" s="2"/>
      <c r="T1117" s="2"/>
      <c r="U1117" s="2"/>
      <c r="V1117" s="2"/>
    </row>
    <row r="1118">
      <c r="B1118" s="37"/>
      <c r="C1118" s="11"/>
      <c r="D1118" s="11"/>
      <c r="E1118" s="11"/>
      <c r="F1118" s="11"/>
      <c r="G1118" s="11"/>
      <c r="H1118" s="11"/>
      <c r="I1118" s="11"/>
      <c r="S1118" s="2"/>
      <c r="T1118" s="2"/>
      <c r="U1118" s="2"/>
      <c r="V1118" s="2"/>
    </row>
    <row r="1119">
      <c r="B1119" s="37"/>
      <c r="C1119" s="11"/>
      <c r="D1119" s="11"/>
      <c r="E1119" s="11"/>
      <c r="F1119" s="11"/>
      <c r="G1119" s="11"/>
      <c r="H1119" s="11"/>
      <c r="I1119" s="11"/>
      <c r="S1119" s="2"/>
      <c r="T1119" s="2"/>
      <c r="U1119" s="2"/>
      <c r="V1119" s="2"/>
    </row>
    <row r="1120">
      <c r="B1120" s="37"/>
      <c r="C1120" s="11"/>
      <c r="D1120" s="11"/>
      <c r="E1120" s="11"/>
      <c r="F1120" s="11"/>
      <c r="G1120" s="11"/>
      <c r="H1120" s="11"/>
      <c r="I1120" s="11"/>
      <c r="S1120" s="2"/>
      <c r="T1120" s="2"/>
      <c r="U1120" s="2"/>
      <c r="V1120" s="2"/>
    </row>
    <row r="1121">
      <c r="B1121" s="37"/>
      <c r="C1121" s="11"/>
      <c r="D1121" s="11"/>
      <c r="E1121" s="11"/>
      <c r="F1121" s="11"/>
      <c r="G1121" s="11"/>
      <c r="H1121" s="11"/>
      <c r="I1121" s="11"/>
      <c r="S1121" s="2"/>
      <c r="T1121" s="2"/>
      <c r="U1121" s="2"/>
      <c r="V1121" s="2"/>
    </row>
    <row r="1122">
      <c r="B1122" s="37"/>
      <c r="C1122" s="11"/>
      <c r="D1122" s="11"/>
      <c r="E1122" s="11"/>
      <c r="F1122" s="11"/>
      <c r="G1122" s="11"/>
      <c r="H1122" s="11"/>
      <c r="I1122" s="11"/>
      <c r="S1122" s="2"/>
      <c r="T1122" s="2"/>
      <c r="U1122" s="2"/>
      <c r="V1122" s="2"/>
    </row>
    <row r="1123">
      <c r="B1123" s="37"/>
      <c r="C1123" s="11"/>
      <c r="D1123" s="11"/>
      <c r="E1123" s="11"/>
      <c r="F1123" s="11"/>
      <c r="G1123" s="11"/>
      <c r="H1123" s="11"/>
      <c r="I1123" s="11"/>
      <c r="S1123" s="2"/>
      <c r="T1123" s="2"/>
      <c r="U1123" s="2"/>
      <c r="V1123" s="2"/>
    </row>
    <row r="1124">
      <c r="B1124" s="37"/>
      <c r="C1124" s="11"/>
      <c r="D1124" s="11"/>
      <c r="E1124" s="11"/>
      <c r="F1124" s="11"/>
      <c r="G1124" s="11"/>
      <c r="H1124" s="11"/>
      <c r="I1124" s="11"/>
      <c r="S1124" s="2"/>
      <c r="T1124" s="2"/>
      <c r="U1124" s="2"/>
      <c r="V1124" s="2"/>
    </row>
    <row r="1125">
      <c r="B1125" s="37"/>
      <c r="C1125" s="11"/>
      <c r="D1125" s="11"/>
      <c r="E1125" s="11"/>
      <c r="F1125" s="11"/>
      <c r="G1125" s="11"/>
      <c r="H1125" s="11"/>
      <c r="I1125" s="11"/>
      <c r="S1125" s="2"/>
      <c r="T1125" s="2"/>
      <c r="U1125" s="2"/>
      <c r="V1125" s="2"/>
    </row>
    <row r="1126">
      <c r="B1126" s="37"/>
      <c r="C1126" s="11"/>
      <c r="D1126" s="11"/>
      <c r="E1126" s="11"/>
      <c r="F1126" s="11"/>
      <c r="G1126" s="11"/>
      <c r="H1126" s="11"/>
      <c r="I1126" s="11"/>
      <c r="S1126" s="2"/>
      <c r="T1126" s="2"/>
      <c r="U1126" s="2"/>
      <c r="V1126" s="2"/>
    </row>
    <row r="1127">
      <c r="B1127" s="37"/>
      <c r="C1127" s="11"/>
      <c r="D1127" s="11"/>
      <c r="E1127" s="11"/>
      <c r="F1127" s="11"/>
      <c r="G1127" s="11"/>
      <c r="H1127" s="11"/>
      <c r="I1127" s="11"/>
      <c r="S1127" s="2"/>
      <c r="T1127" s="2"/>
      <c r="U1127" s="2"/>
      <c r="V1127" s="2"/>
    </row>
    <row r="1128">
      <c r="B1128" s="37"/>
      <c r="C1128" s="11"/>
      <c r="D1128" s="11"/>
      <c r="E1128" s="11"/>
      <c r="F1128" s="11"/>
      <c r="G1128" s="11"/>
      <c r="H1128" s="11"/>
      <c r="I1128" s="11"/>
      <c r="S1128" s="2"/>
      <c r="T1128" s="2"/>
      <c r="U1128" s="2"/>
      <c r="V1128" s="2"/>
    </row>
    <row r="1129">
      <c r="B1129" s="37"/>
      <c r="C1129" s="11"/>
      <c r="D1129" s="11"/>
      <c r="E1129" s="11"/>
      <c r="F1129" s="11"/>
      <c r="G1129" s="11"/>
      <c r="H1129" s="11"/>
      <c r="I1129" s="11"/>
      <c r="S1129" s="2"/>
      <c r="T1129" s="2"/>
      <c r="U1129" s="2"/>
      <c r="V1129" s="2"/>
    </row>
    <row r="1130">
      <c r="B1130" s="37"/>
      <c r="C1130" s="11"/>
      <c r="D1130" s="11"/>
      <c r="E1130" s="11"/>
      <c r="F1130" s="11"/>
      <c r="G1130" s="11"/>
      <c r="H1130" s="11"/>
      <c r="I1130" s="11"/>
      <c r="S1130" s="2"/>
      <c r="T1130" s="2"/>
      <c r="U1130" s="2"/>
      <c r="V1130" s="2"/>
    </row>
    <row r="1131">
      <c r="B1131" s="37"/>
      <c r="C1131" s="11"/>
      <c r="D1131" s="11"/>
      <c r="E1131" s="11"/>
      <c r="F1131" s="11"/>
      <c r="G1131" s="11"/>
      <c r="H1131" s="11"/>
      <c r="I1131" s="11"/>
      <c r="S1131" s="2"/>
      <c r="T1131" s="2"/>
      <c r="U1131" s="2"/>
      <c r="V1131" s="2"/>
    </row>
    <row r="1132">
      <c r="B1132" s="37"/>
      <c r="C1132" s="11"/>
      <c r="D1132" s="11"/>
      <c r="E1132" s="11"/>
      <c r="F1132" s="11"/>
      <c r="G1132" s="11"/>
      <c r="H1132" s="11"/>
      <c r="I1132" s="11"/>
      <c r="S1132" s="2"/>
      <c r="T1132" s="2"/>
      <c r="U1132" s="2"/>
      <c r="V1132" s="2"/>
    </row>
    <row r="1133">
      <c r="B1133" s="37"/>
      <c r="C1133" s="11"/>
      <c r="D1133" s="11"/>
      <c r="E1133" s="11"/>
      <c r="F1133" s="11"/>
      <c r="G1133" s="11"/>
      <c r="H1133" s="11"/>
      <c r="I1133" s="11"/>
      <c r="S1133" s="2"/>
      <c r="T1133" s="2"/>
      <c r="U1133" s="2"/>
      <c r="V1133" s="2"/>
    </row>
    <row r="1134">
      <c r="B1134" s="37"/>
      <c r="C1134" s="11"/>
      <c r="D1134" s="11"/>
      <c r="E1134" s="11"/>
      <c r="F1134" s="11"/>
      <c r="G1134" s="11"/>
      <c r="H1134" s="11"/>
      <c r="I1134" s="11"/>
      <c r="S1134" s="2"/>
      <c r="T1134" s="2"/>
      <c r="U1134" s="2"/>
      <c r="V1134" s="2"/>
    </row>
    <row r="1135">
      <c r="B1135" s="37"/>
      <c r="C1135" s="11"/>
      <c r="D1135" s="11"/>
      <c r="E1135" s="11"/>
      <c r="F1135" s="11"/>
      <c r="G1135" s="11"/>
      <c r="H1135" s="11"/>
      <c r="I1135" s="11"/>
      <c r="S1135" s="2"/>
      <c r="T1135" s="2"/>
      <c r="U1135" s="2"/>
      <c r="V1135" s="2"/>
    </row>
    <row r="1136">
      <c r="B1136" s="37"/>
      <c r="C1136" s="11"/>
      <c r="D1136" s="11"/>
      <c r="E1136" s="11"/>
      <c r="F1136" s="11"/>
      <c r="G1136" s="11"/>
      <c r="H1136" s="11"/>
      <c r="I1136" s="11"/>
      <c r="S1136" s="2"/>
      <c r="T1136" s="2"/>
      <c r="U1136" s="2"/>
      <c r="V1136" s="2"/>
    </row>
    <row r="1137">
      <c r="B1137" s="37"/>
      <c r="C1137" s="11"/>
      <c r="D1137" s="11"/>
      <c r="E1137" s="11"/>
      <c r="F1137" s="11"/>
      <c r="G1137" s="11"/>
      <c r="H1137" s="11"/>
      <c r="I1137" s="11"/>
      <c r="S1137" s="2"/>
      <c r="T1137" s="2"/>
      <c r="U1137" s="2"/>
      <c r="V1137" s="2"/>
    </row>
    <row r="1138">
      <c r="B1138" s="37"/>
      <c r="C1138" s="11"/>
      <c r="D1138" s="11"/>
      <c r="E1138" s="11"/>
      <c r="F1138" s="11"/>
      <c r="G1138" s="11"/>
      <c r="H1138" s="11"/>
      <c r="I1138" s="11"/>
      <c r="S1138" s="2"/>
      <c r="T1138" s="2"/>
      <c r="U1138" s="2"/>
      <c r="V1138" s="2"/>
    </row>
    <row r="1139">
      <c r="B1139" s="37"/>
      <c r="C1139" s="11"/>
      <c r="D1139" s="11"/>
      <c r="E1139" s="11"/>
      <c r="F1139" s="12"/>
      <c r="G1139" s="12"/>
      <c r="H1139" s="12"/>
      <c r="I1139" s="11"/>
      <c r="S1139" s="2"/>
      <c r="T1139" s="2"/>
      <c r="U1139" s="2"/>
      <c r="V1139" s="2"/>
    </row>
    <row r="1140">
      <c r="B1140" s="37"/>
      <c r="C1140" s="11"/>
      <c r="D1140" s="11"/>
      <c r="E1140" s="11"/>
      <c r="F1140" s="11"/>
      <c r="G1140" s="11"/>
      <c r="H1140" s="11"/>
      <c r="I1140" s="11"/>
      <c r="S1140" s="2"/>
      <c r="T1140" s="2"/>
      <c r="U1140" s="2"/>
      <c r="V1140" s="2"/>
    </row>
    <row r="1141">
      <c r="B1141" s="37"/>
      <c r="C1141" s="11"/>
      <c r="D1141" s="11"/>
      <c r="E1141" s="11"/>
      <c r="F1141" s="11"/>
      <c r="G1141" s="11"/>
      <c r="H1141" s="11"/>
      <c r="I1141" s="11"/>
      <c r="S1141" s="2"/>
      <c r="T1141" s="2"/>
      <c r="U1141" s="2"/>
      <c r="V1141" s="2"/>
    </row>
    <row r="1142">
      <c r="B1142" s="37"/>
      <c r="C1142" s="11"/>
      <c r="D1142" s="11"/>
      <c r="E1142" s="11"/>
      <c r="F1142" s="11"/>
      <c r="G1142" s="11"/>
      <c r="H1142" s="11"/>
      <c r="I1142" s="11"/>
      <c r="S1142" s="2"/>
      <c r="T1142" s="2"/>
      <c r="U1142" s="2"/>
      <c r="V1142" s="2"/>
    </row>
    <row r="1143">
      <c r="B1143" s="37"/>
      <c r="C1143" s="11"/>
      <c r="D1143" s="11"/>
      <c r="E1143" s="11"/>
      <c r="F1143" s="11"/>
      <c r="G1143" s="11"/>
      <c r="H1143" s="11"/>
      <c r="I1143" s="11"/>
      <c r="S1143" s="2"/>
      <c r="T1143" s="2"/>
      <c r="U1143" s="2"/>
      <c r="V1143" s="2"/>
    </row>
    <row r="1144">
      <c r="B1144" s="37"/>
      <c r="C1144" s="11"/>
      <c r="D1144" s="11"/>
      <c r="E1144" s="11"/>
      <c r="F1144" s="11"/>
      <c r="G1144" s="11"/>
      <c r="H1144" s="11"/>
      <c r="I1144" s="11"/>
      <c r="S1144" s="2"/>
      <c r="T1144" s="2"/>
      <c r="U1144" s="2"/>
      <c r="V1144" s="2"/>
    </row>
    <row r="1145">
      <c r="B1145" s="37"/>
      <c r="C1145" s="11"/>
      <c r="D1145" s="11"/>
      <c r="E1145" s="11"/>
      <c r="F1145" s="11"/>
      <c r="G1145" s="11"/>
      <c r="H1145" s="11"/>
      <c r="I1145" s="11"/>
      <c r="S1145" s="2"/>
      <c r="T1145" s="2"/>
      <c r="U1145" s="2"/>
      <c r="V1145" s="2"/>
    </row>
    <row r="1146">
      <c r="B1146" s="37"/>
      <c r="C1146" s="11"/>
      <c r="D1146" s="11"/>
      <c r="E1146" s="11"/>
      <c r="F1146" s="11"/>
      <c r="G1146" s="11"/>
      <c r="H1146" s="11"/>
      <c r="I1146" s="11"/>
      <c r="S1146" s="2"/>
      <c r="T1146" s="2"/>
      <c r="U1146" s="2"/>
      <c r="V1146" s="2"/>
    </row>
    <row r="1147">
      <c r="B1147" s="37"/>
      <c r="C1147" s="11"/>
      <c r="D1147" s="11"/>
      <c r="E1147" s="11"/>
      <c r="F1147" s="11"/>
      <c r="G1147" s="11"/>
      <c r="H1147" s="11"/>
      <c r="I1147" s="11"/>
      <c r="S1147" s="2"/>
      <c r="T1147" s="2"/>
      <c r="U1147" s="2"/>
      <c r="V1147" s="2"/>
    </row>
    <row r="1148">
      <c r="B1148" s="37"/>
      <c r="C1148" s="11"/>
      <c r="D1148" s="11"/>
      <c r="E1148" s="11"/>
      <c r="F1148" s="11"/>
      <c r="G1148" s="11"/>
      <c r="H1148" s="11"/>
      <c r="I1148" s="11"/>
      <c r="S1148" s="2"/>
      <c r="T1148" s="2"/>
      <c r="U1148" s="2"/>
      <c r="V1148" s="2"/>
    </row>
    <row r="1149">
      <c r="B1149" s="37"/>
      <c r="C1149" s="11"/>
      <c r="D1149" s="11"/>
      <c r="E1149" s="11"/>
      <c r="F1149" s="11"/>
      <c r="G1149" s="11"/>
      <c r="H1149" s="11"/>
      <c r="I1149" s="11"/>
      <c r="S1149" s="2"/>
      <c r="T1149" s="2"/>
      <c r="U1149" s="2"/>
      <c r="V1149" s="2"/>
    </row>
    <row r="1150">
      <c r="B1150" s="37"/>
      <c r="C1150" s="11"/>
      <c r="D1150" s="11"/>
      <c r="E1150" s="11"/>
      <c r="F1150" s="11"/>
      <c r="G1150" s="11"/>
      <c r="H1150" s="11"/>
      <c r="I1150" s="11"/>
      <c r="S1150" s="2"/>
      <c r="T1150" s="2"/>
      <c r="U1150" s="2"/>
      <c r="V1150" s="2"/>
    </row>
    <row r="1151">
      <c r="B1151" s="37"/>
      <c r="C1151" s="11"/>
      <c r="D1151" s="11"/>
      <c r="E1151" s="11"/>
      <c r="F1151" s="12"/>
      <c r="G1151" s="12"/>
      <c r="H1151" s="12"/>
      <c r="I1151" s="11"/>
      <c r="S1151" s="2"/>
      <c r="T1151" s="2"/>
      <c r="U1151" s="2"/>
      <c r="V1151" s="2"/>
    </row>
    <row r="1152">
      <c r="B1152" s="37"/>
      <c r="C1152" s="11"/>
      <c r="D1152" s="11"/>
      <c r="E1152" s="11"/>
      <c r="F1152" s="11"/>
      <c r="G1152" s="11"/>
      <c r="H1152" s="11"/>
      <c r="I1152" s="11"/>
      <c r="S1152" s="2"/>
      <c r="T1152" s="2"/>
      <c r="U1152" s="2"/>
      <c r="V1152" s="2"/>
    </row>
    <row r="1153">
      <c r="B1153" s="37"/>
      <c r="C1153" s="11"/>
      <c r="D1153" s="11"/>
      <c r="E1153" s="11"/>
      <c r="F1153" s="11"/>
      <c r="G1153" s="11"/>
      <c r="H1153" s="11"/>
      <c r="I1153" s="11"/>
      <c r="S1153" s="2"/>
      <c r="T1153" s="2"/>
      <c r="U1153" s="2"/>
      <c r="V1153" s="2"/>
    </row>
    <row r="1154">
      <c r="B1154" s="37"/>
      <c r="C1154" s="11"/>
      <c r="D1154" s="11"/>
      <c r="E1154" s="11"/>
      <c r="F1154" s="11"/>
      <c r="G1154" s="11"/>
      <c r="H1154" s="11"/>
      <c r="I1154" s="11"/>
      <c r="S1154" s="2"/>
      <c r="T1154" s="2"/>
      <c r="U1154" s="2"/>
      <c r="V1154" s="2"/>
    </row>
    <row r="1155">
      <c r="B1155" s="37"/>
      <c r="C1155" s="11"/>
      <c r="D1155" s="11"/>
      <c r="E1155" s="11"/>
      <c r="F1155" s="11"/>
      <c r="G1155" s="11"/>
      <c r="H1155" s="11"/>
      <c r="I1155" s="11"/>
      <c r="S1155" s="2"/>
      <c r="T1155" s="2"/>
      <c r="U1155" s="2"/>
      <c r="V1155" s="2"/>
    </row>
    <row r="1156">
      <c r="B1156" s="37"/>
      <c r="C1156" s="12"/>
      <c r="D1156" s="11"/>
      <c r="E1156" s="11"/>
      <c r="F1156" s="11"/>
      <c r="G1156" s="11"/>
      <c r="H1156" s="11"/>
      <c r="I1156" s="11"/>
      <c r="S1156" s="2"/>
      <c r="T1156" s="2"/>
      <c r="U1156" s="2"/>
      <c r="V1156" s="2"/>
    </row>
    <row r="1157">
      <c r="B1157" s="37"/>
      <c r="C1157" s="12"/>
      <c r="D1157" s="11"/>
      <c r="E1157" s="11"/>
      <c r="F1157" s="12"/>
      <c r="G1157" s="12"/>
      <c r="H1157" s="12"/>
      <c r="I1157" s="11"/>
      <c r="S1157" s="2"/>
      <c r="T1157" s="2"/>
      <c r="U1157" s="2"/>
      <c r="V1157" s="2"/>
    </row>
    <row r="1158">
      <c r="B1158" s="37"/>
      <c r="C1158" s="12"/>
      <c r="D1158" s="11"/>
      <c r="E1158" s="11"/>
      <c r="F1158" s="12"/>
      <c r="G1158" s="12"/>
      <c r="H1158" s="12"/>
      <c r="I1158" s="11"/>
      <c r="S1158" s="2"/>
      <c r="T1158" s="2"/>
      <c r="U1158" s="2"/>
      <c r="V1158" s="2"/>
    </row>
    <row r="1159">
      <c r="B1159" s="37"/>
      <c r="C1159" s="12"/>
      <c r="D1159" s="11"/>
      <c r="E1159" s="11"/>
      <c r="F1159" s="12"/>
      <c r="G1159" s="12"/>
      <c r="H1159" s="12"/>
      <c r="I1159" s="11"/>
      <c r="S1159" s="2"/>
      <c r="T1159" s="2"/>
      <c r="U1159" s="2"/>
      <c r="V1159" s="2"/>
    </row>
    <row r="1160">
      <c r="A1160" s="46"/>
      <c r="B1160" s="8"/>
      <c r="M1160" s="47"/>
      <c r="S1160" s="2"/>
      <c r="T1160" s="2"/>
      <c r="U1160" s="2"/>
      <c r="V1160" s="2"/>
    </row>
    <row r="1161">
      <c r="B1161" s="8"/>
      <c r="D1161" s="16"/>
      <c r="E1161" s="17"/>
      <c r="F1161" s="16"/>
      <c r="G1161" s="16"/>
      <c r="H1161" s="16"/>
      <c r="M1161" s="47"/>
      <c r="S1161" s="2"/>
      <c r="T1161" s="2"/>
      <c r="U1161" s="2"/>
      <c r="V1161" s="2"/>
    </row>
    <row r="1162">
      <c r="B1162" s="8"/>
      <c r="F1162" s="16"/>
      <c r="G1162" s="16"/>
      <c r="H1162" s="16"/>
      <c r="M1162" s="5"/>
      <c r="S1162" s="2"/>
      <c r="T1162" s="2"/>
      <c r="U1162" s="2"/>
      <c r="V1162" s="2"/>
    </row>
    <row r="1163">
      <c r="A1163" s="19"/>
      <c r="B1163" s="11"/>
      <c r="C1163" s="11"/>
      <c r="D1163" s="11"/>
      <c r="E1163" s="11"/>
      <c r="F1163" s="11"/>
      <c r="G1163" s="11"/>
      <c r="H1163" s="11"/>
      <c r="I1163" s="11"/>
      <c r="J1163" s="11"/>
      <c r="M1163" s="5"/>
    </row>
    <row r="1164">
      <c r="A1164" s="19"/>
      <c r="B1164" s="11"/>
      <c r="C1164" s="11"/>
      <c r="D1164" s="11"/>
      <c r="E1164" s="11"/>
      <c r="F1164" s="11"/>
      <c r="G1164" s="11"/>
      <c r="H1164" s="11"/>
      <c r="I1164" s="11"/>
      <c r="J1164" s="11"/>
      <c r="M1164" s="5"/>
    </row>
    <row r="1165">
      <c r="A1165" s="19"/>
      <c r="B1165" s="11"/>
      <c r="C1165" s="11"/>
      <c r="D1165" s="11"/>
      <c r="E1165" s="11"/>
      <c r="F1165" s="12"/>
      <c r="G1165" s="12"/>
      <c r="H1165" s="12"/>
      <c r="I1165" s="11"/>
      <c r="J1165" s="11"/>
      <c r="M1165" s="5"/>
    </row>
    <row r="1166">
      <c r="A1166" s="19"/>
      <c r="B1166" s="11"/>
      <c r="C1166" s="11"/>
      <c r="D1166" s="11"/>
      <c r="E1166" s="11"/>
      <c r="F1166" s="11"/>
      <c r="G1166" s="11"/>
      <c r="H1166" s="11"/>
      <c r="I1166" s="11"/>
      <c r="J1166" s="11"/>
      <c r="M1166" s="5"/>
    </row>
    <row r="1167">
      <c r="A1167" s="19"/>
      <c r="B1167" s="11"/>
      <c r="C1167" s="11"/>
      <c r="D1167" s="11"/>
      <c r="E1167" s="11"/>
      <c r="F1167" s="11"/>
      <c r="G1167" s="11"/>
      <c r="H1167" s="11"/>
      <c r="I1167" s="11"/>
      <c r="J1167" s="11"/>
      <c r="M1167" s="5"/>
    </row>
    <row r="1168">
      <c r="A1168" s="19"/>
      <c r="B1168" s="11"/>
      <c r="C1168" s="11"/>
      <c r="D1168" s="11"/>
      <c r="E1168" s="11"/>
      <c r="F1168" s="11"/>
      <c r="G1168" s="11"/>
      <c r="H1168" s="11"/>
      <c r="I1168" s="11"/>
      <c r="J1168" s="11"/>
      <c r="M1168" s="5"/>
    </row>
    <row r="1169">
      <c r="A1169" s="19"/>
      <c r="B1169" s="11"/>
      <c r="C1169" s="11"/>
      <c r="D1169" s="11"/>
      <c r="E1169" s="11"/>
      <c r="F1169" s="11"/>
      <c r="G1169" s="11"/>
      <c r="H1169" s="11"/>
      <c r="I1169" s="11"/>
      <c r="J1169" s="11"/>
      <c r="M1169" s="5"/>
    </row>
    <row r="1170">
      <c r="A1170" s="19"/>
      <c r="B1170" s="11"/>
      <c r="C1170" s="11"/>
      <c r="D1170" s="11"/>
      <c r="E1170" s="11"/>
      <c r="F1170" s="11"/>
      <c r="G1170" s="11"/>
      <c r="H1170" s="11"/>
      <c r="I1170" s="11"/>
      <c r="J1170" s="11"/>
      <c r="M1170" s="5"/>
    </row>
    <row r="1171">
      <c r="A1171" s="19"/>
      <c r="B1171" s="11"/>
      <c r="C1171" s="11"/>
      <c r="D1171" s="11"/>
      <c r="E1171" s="11"/>
      <c r="F1171" s="11"/>
      <c r="G1171" s="11"/>
      <c r="H1171" s="11"/>
      <c r="I1171" s="11"/>
      <c r="J1171" s="11"/>
      <c r="M1171" s="5"/>
    </row>
    <row r="1172">
      <c r="A1172" s="19"/>
      <c r="B1172" s="11"/>
      <c r="C1172" s="11"/>
      <c r="D1172" s="11"/>
      <c r="E1172" s="11"/>
      <c r="F1172" s="11"/>
      <c r="G1172" s="11"/>
      <c r="H1172" s="11"/>
      <c r="I1172" s="11"/>
      <c r="J1172" s="11"/>
      <c r="M1172" s="5"/>
    </row>
    <row r="1173">
      <c r="A1173" s="19"/>
      <c r="B1173" s="11"/>
      <c r="C1173" s="11"/>
      <c r="D1173" s="11"/>
      <c r="E1173" s="11"/>
      <c r="F1173" s="11"/>
      <c r="G1173" s="11"/>
      <c r="H1173" s="11"/>
      <c r="I1173" s="11"/>
      <c r="J1173" s="11"/>
      <c r="M1173" s="5"/>
    </row>
    <row r="1174">
      <c r="A1174" s="19"/>
      <c r="B1174" s="11"/>
      <c r="C1174" s="11"/>
      <c r="D1174" s="11"/>
      <c r="E1174" s="11"/>
      <c r="F1174" s="11"/>
      <c r="G1174" s="11"/>
      <c r="H1174" s="11"/>
      <c r="I1174" s="11"/>
      <c r="J1174" s="11"/>
      <c r="M1174" s="5"/>
    </row>
    <row r="1175">
      <c r="A1175" s="19"/>
      <c r="B1175" s="11"/>
      <c r="C1175" s="11"/>
      <c r="D1175" s="11"/>
      <c r="E1175" s="11"/>
      <c r="F1175" s="11"/>
      <c r="G1175" s="11"/>
      <c r="H1175" s="11"/>
      <c r="I1175" s="11"/>
      <c r="J1175" s="11"/>
      <c r="M1175" s="5"/>
    </row>
    <row r="1176">
      <c r="A1176" s="19"/>
      <c r="B1176" s="11"/>
      <c r="C1176" s="11"/>
      <c r="D1176" s="11"/>
      <c r="E1176" s="11"/>
      <c r="F1176" s="11"/>
      <c r="G1176" s="11"/>
      <c r="H1176" s="11"/>
      <c r="I1176" s="11"/>
      <c r="J1176" s="11"/>
      <c r="M1176" s="5"/>
    </row>
    <row r="1177">
      <c r="A1177" s="19"/>
      <c r="B1177" s="11"/>
      <c r="C1177" s="11"/>
      <c r="D1177" s="11"/>
      <c r="E1177" s="11"/>
      <c r="F1177" s="11"/>
      <c r="G1177" s="11"/>
      <c r="H1177" s="11"/>
      <c r="I1177" s="11"/>
      <c r="J1177" s="11"/>
      <c r="M1177" s="5"/>
    </row>
    <row r="1178">
      <c r="A1178" s="19"/>
      <c r="B1178" s="11"/>
      <c r="C1178" s="11"/>
      <c r="D1178" s="11"/>
      <c r="E1178" s="11"/>
      <c r="F1178" s="11"/>
      <c r="G1178" s="11"/>
      <c r="H1178" s="11"/>
      <c r="I1178" s="11"/>
      <c r="J1178" s="11"/>
      <c r="M1178" s="5"/>
    </row>
    <row r="1179">
      <c r="A1179" s="19"/>
      <c r="B1179" s="11"/>
      <c r="C1179" s="11"/>
      <c r="D1179" s="11"/>
      <c r="E1179" s="11"/>
      <c r="F1179" s="11"/>
      <c r="G1179" s="11"/>
      <c r="H1179" s="11"/>
      <c r="I1179" s="11"/>
      <c r="J1179" s="11"/>
      <c r="M1179" s="5"/>
    </row>
    <row r="1180">
      <c r="A1180" s="19"/>
      <c r="B1180" s="11"/>
      <c r="C1180" s="12"/>
      <c r="D1180" s="11"/>
      <c r="E1180" s="11"/>
      <c r="F1180" s="12"/>
      <c r="G1180" s="12"/>
      <c r="H1180" s="12"/>
      <c r="I1180" s="11"/>
      <c r="J1180" s="11"/>
      <c r="M1180" s="5"/>
    </row>
    <row r="1181">
      <c r="A1181" s="19"/>
      <c r="B1181" s="11"/>
      <c r="C1181" s="11"/>
      <c r="D1181" s="11"/>
      <c r="E1181" s="11"/>
      <c r="F1181" s="11"/>
      <c r="G1181" s="11"/>
      <c r="H1181" s="11"/>
      <c r="I1181" s="11"/>
      <c r="J1181" s="11"/>
      <c r="M1181" s="5"/>
    </row>
    <row r="1182">
      <c r="A1182" s="19"/>
      <c r="B1182" s="11"/>
      <c r="C1182" s="11"/>
      <c r="D1182" s="11"/>
      <c r="E1182" s="11"/>
      <c r="F1182" s="11"/>
      <c r="G1182" s="11"/>
      <c r="H1182" s="11"/>
      <c r="I1182" s="11"/>
      <c r="J1182" s="11"/>
      <c r="M1182" s="5"/>
    </row>
    <row r="1183">
      <c r="A1183" s="19"/>
      <c r="B1183" s="11"/>
      <c r="C1183" s="11"/>
      <c r="D1183" s="11"/>
      <c r="E1183" s="11"/>
      <c r="F1183" s="11"/>
      <c r="G1183" s="11"/>
      <c r="H1183" s="11"/>
      <c r="I1183" s="11"/>
      <c r="J1183" s="11"/>
      <c r="M1183" s="5"/>
    </row>
    <row r="1184">
      <c r="A1184" s="19"/>
      <c r="B1184" s="11"/>
      <c r="C1184" s="11"/>
      <c r="D1184" s="11"/>
      <c r="E1184" s="11"/>
      <c r="F1184" s="11"/>
      <c r="G1184" s="11"/>
      <c r="H1184" s="11"/>
      <c r="I1184" s="11"/>
      <c r="J1184" s="11"/>
      <c r="M1184" s="5"/>
    </row>
    <row r="1185">
      <c r="A1185" s="19"/>
      <c r="B1185" s="11"/>
      <c r="C1185" s="11"/>
      <c r="D1185" s="11"/>
      <c r="E1185" s="11"/>
      <c r="F1185" s="11"/>
      <c r="G1185" s="11"/>
      <c r="H1185" s="11"/>
      <c r="I1185" s="11"/>
      <c r="J1185" s="11"/>
      <c r="M1185" s="5"/>
    </row>
    <row r="1186">
      <c r="A1186" s="19"/>
      <c r="B1186" s="11"/>
      <c r="C1186" s="11"/>
      <c r="D1186" s="11"/>
      <c r="E1186" s="11"/>
      <c r="F1186" s="11"/>
      <c r="G1186" s="11"/>
      <c r="H1186" s="11"/>
      <c r="I1186" s="11"/>
      <c r="J1186" s="11"/>
      <c r="M1186" s="5"/>
    </row>
    <row r="1187">
      <c r="A1187" s="19"/>
      <c r="B1187" s="11"/>
      <c r="C1187" s="11"/>
      <c r="D1187" s="11"/>
      <c r="E1187" s="11"/>
      <c r="F1187" s="11"/>
      <c r="G1187" s="11"/>
      <c r="H1187" s="11"/>
      <c r="I1187" s="11"/>
      <c r="J1187" s="11"/>
      <c r="M1187" s="5"/>
    </row>
    <row r="1188">
      <c r="A1188" s="19"/>
      <c r="B1188" s="11"/>
      <c r="C1188" s="11"/>
      <c r="D1188" s="11"/>
      <c r="E1188" s="11"/>
      <c r="F1188" s="11"/>
      <c r="G1188" s="11"/>
      <c r="H1188" s="11"/>
      <c r="I1188" s="11"/>
      <c r="J1188" s="11"/>
      <c r="M1188" s="5"/>
    </row>
    <row r="1189">
      <c r="A1189" s="19"/>
      <c r="B1189" s="11"/>
      <c r="C1189" s="11"/>
      <c r="D1189" s="11"/>
      <c r="E1189" s="11"/>
      <c r="F1189" s="11"/>
      <c r="G1189" s="11"/>
      <c r="H1189" s="11"/>
      <c r="I1189" s="11"/>
      <c r="J1189" s="11"/>
      <c r="M1189" s="5"/>
    </row>
    <row r="1190">
      <c r="A1190" s="19"/>
      <c r="B1190" s="11"/>
      <c r="C1190" s="11"/>
      <c r="D1190" s="11"/>
      <c r="E1190" s="11"/>
      <c r="F1190" s="11"/>
      <c r="G1190" s="11"/>
      <c r="H1190" s="11"/>
      <c r="I1190" s="11"/>
      <c r="J1190" s="11"/>
      <c r="M1190" s="5"/>
    </row>
    <row r="1191">
      <c r="A1191" s="19"/>
      <c r="B1191" s="11"/>
      <c r="C1191" s="11"/>
      <c r="D1191" s="11"/>
      <c r="E1191" s="11"/>
      <c r="F1191" s="11"/>
      <c r="G1191" s="11"/>
      <c r="H1191" s="11"/>
      <c r="I1191" s="11"/>
      <c r="J1191" s="11"/>
      <c r="M1191" s="5"/>
    </row>
    <row r="1192">
      <c r="A1192" s="19"/>
      <c r="B1192" s="11"/>
      <c r="C1192" s="11"/>
      <c r="D1192" s="11"/>
      <c r="E1192" s="11"/>
      <c r="F1192" s="11"/>
      <c r="G1192" s="11"/>
      <c r="H1192" s="11"/>
      <c r="I1192" s="11"/>
      <c r="J1192" s="11"/>
      <c r="M1192" s="5"/>
    </row>
    <row r="1193">
      <c r="A1193" s="19"/>
      <c r="B1193" s="11"/>
      <c r="C1193" s="11"/>
      <c r="D1193" s="11"/>
      <c r="E1193" s="11"/>
      <c r="F1193" s="11"/>
      <c r="G1193" s="11"/>
      <c r="H1193" s="11"/>
      <c r="I1193" s="11"/>
      <c r="J1193" s="11"/>
      <c r="M1193" s="5"/>
    </row>
    <row r="1194">
      <c r="A1194" s="19"/>
      <c r="B1194" s="11"/>
      <c r="C1194" s="11"/>
      <c r="D1194" s="11"/>
      <c r="E1194" s="11"/>
      <c r="F1194" s="11"/>
      <c r="G1194" s="11"/>
      <c r="H1194" s="11"/>
      <c r="I1194" s="11"/>
      <c r="J1194" s="11"/>
      <c r="M1194" s="5"/>
    </row>
    <row r="1195">
      <c r="A1195" s="15"/>
      <c r="B1195" s="18"/>
      <c r="C1195" s="11"/>
      <c r="D1195" s="11"/>
      <c r="E1195" s="11"/>
      <c r="F1195" s="11"/>
      <c r="G1195" s="11"/>
      <c r="H1195" s="11"/>
      <c r="I1195" s="11"/>
      <c r="J1195" s="11"/>
      <c r="M1195" s="5"/>
    </row>
    <row r="1196">
      <c r="A1196" s="15"/>
      <c r="B1196" s="18"/>
      <c r="D1196" s="16"/>
      <c r="E1196" s="17"/>
      <c r="F1196" s="16"/>
      <c r="G1196" s="16"/>
      <c r="H1196" s="16"/>
      <c r="M1196" s="5"/>
    </row>
    <row r="1197">
      <c r="A1197" s="15"/>
      <c r="B1197" s="18"/>
      <c r="F1197" s="16"/>
      <c r="G1197" s="16"/>
      <c r="H1197" s="16"/>
      <c r="M1197" s="5"/>
    </row>
    <row r="1198">
      <c r="A1198" s="15"/>
      <c r="B1198" s="18"/>
      <c r="M1198" s="5"/>
    </row>
    <row r="1199">
      <c r="A1199" s="19"/>
      <c r="B1199" s="11"/>
      <c r="C1199" s="11"/>
      <c r="D1199" s="11"/>
      <c r="E1199" s="11"/>
      <c r="F1199" s="12"/>
      <c r="G1199" s="12"/>
      <c r="H1199" s="12"/>
      <c r="I1199" s="11"/>
      <c r="J1199" s="11"/>
      <c r="K1199" s="12"/>
      <c r="M1199" s="5"/>
    </row>
    <row r="1200">
      <c r="A1200" s="19"/>
      <c r="B1200" s="11"/>
      <c r="C1200" s="11"/>
      <c r="D1200" s="11"/>
      <c r="E1200" s="11"/>
      <c r="F1200" s="12"/>
      <c r="G1200" s="12"/>
      <c r="H1200" s="12"/>
      <c r="I1200" s="11"/>
      <c r="J1200" s="11"/>
      <c r="K1200" s="12"/>
      <c r="M1200" s="5"/>
    </row>
    <row r="1201">
      <c r="A1201" s="19"/>
      <c r="B1201" s="11"/>
      <c r="C1201" s="11"/>
      <c r="D1201" s="11"/>
      <c r="E1201" s="11"/>
      <c r="F1201" s="12"/>
      <c r="G1201" s="12"/>
      <c r="H1201" s="12"/>
      <c r="I1201" s="11"/>
      <c r="J1201" s="11"/>
      <c r="K1201" s="12"/>
      <c r="M1201" s="5"/>
    </row>
    <row r="1202">
      <c r="A1202" s="19"/>
      <c r="B1202" s="11"/>
      <c r="C1202" s="11"/>
      <c r="D1202" s="11"/>
      <c r="E1202" s="11"/>
      <c r="F1202" s="11"/>
      <c r="G1202" s="11"/>
      <c r="H1202" s="11"/>
      <c r="I1202" s="11"/>
      <c r="J1202" s="11"/>
      <c r="K1202" s="12"/>
      <c r="M1202" s="5"/>
    </row>
    <row r="1203">
      <c r="A1203" s="19"/>
      <c r="B1203" s="11"/>
      <c r="C1203" s="11"/>
      <c r="D1203" s="11"/>
      <c r="E1203" s="11"/>
      <c r="F1203" s="11"/>
      <c r="G1203" s="11"/>
      <c r="H1203" s="11"/>
      <c r="I1203" s="11"/>
      <c r="J1203" s="11"/>
      <c r="K1203" s="12"/>
      <c r="M1203" s="5"/>
    </row>
    <row r="1204">
      <c r="A1204" s="19"/>
      <c r="B1204" s="11"/>
      <c r="C1204" s="11"/>
      <c r="D1204" s="11"/>
      <c r="E1204" s="11"/>
      <c r="F1204" s="11"/>
      <c r="G1204" s="11"/>
      <c r="H1204" s="11"/>
      <c r="I1204" s="11"/>
      <c r="J1204" s="11"/>
      <c r="K1204" s="12"/>
      <c r="M1204" s="5"/>
    </row>
    <row r="1205">
      <c r="A1205" s="19"/>
      <c r="B1205" s="11"/>
      <c r="C1205" s="11"/>
      <c r="D1205" s="11"/>
      <c r="E1205" s="11"/>
      <c r="F1205" s="11"/>
      <c r="G1205" s="11"/>
      <c r="H1205" s="11"/>
      <c r="I1205" s="11"/>
      <c r="J1205" s="11"/>
      <c r="K1205" s="12"/>
      <c r="M1205" s="5"/>
    </row>
    <row r="1206">
      <c r="A1206" s="19"/>
      <c r="B1206" s="11"/>
      <c r="C1206" s="11"/>
      <c r="D1206" s="11"/>
      <c r="E1206" s="11"/>
      <c r="F1206" s="11"/>
      <c r="G1206" s="11"/>
      <c r="H1206" s="11"/>
      <c r="I1206" s="11"/>
      <c r="J1206" s="11"/>
      <c r="K1206" s="12"/>
      <c r="M1206" s="5"/>
    </row>
    <row r="1207">
      <c r="A1207" s="19"/>
      <c r="B1207" s="11"/>
      <c r="C1207" s="11"/>
      <c r="D1207" s="11"/>
      <c r="E1207" s="11"/>
      <c r="F1207" s="11"/>
      <c r="G1207" s="11"/>
      <c r="H1207" s="11"/>
      <c r="I1207" s="11"/>
      <c r="J1207" s="11"/>
      <c r="K1207" s="12"/>
      <c r="M1207" s="5"/>
    </row>
    <row r="1208">
      <c r="A1208" s="19"/>
      <c r="B1208" s="11"/>
      <c r="C1208" s="11"/>
      <c r="D1208" s="11"/>
      <c r="E1208" s="11"/>
      <c r="F1208" s="11"/>
      <c r="G1208" s="11"/>
      <c r="H1208" s="11"/>
      <c r="I1208" s="11"/>
      <c r="J1208" s="11"/>
      <c r="K1208" s="12"/>
      <c r="M1208" s="5"/>
    </row>
    <row r="1209">
      <c r="A1209" s="19"/>
      <c r="B1209" s="11"/>
      <c r="C1209" s="11"/>
      <c r="D1209" s="11"/>
      <c r="E1209" s="11"/>
      <c r="F1209" s="11"/>
      <c r="G1209" s="11"/>
      <c r="H1209" s="11"/>
      <c r="I1209" s="11"/>
      <c r="J1209" s="11"/>
      <c r="K1209" s="12"/>
      <c r="M1209" s="5"/>
    </row>
    <row r="1210">
      <c r="A1210" s="19"/>
      <c r="B1210" s="11"/>
      <c r="C1210" s="11"/>
      <c r="D1210" s="11"/>
      <c r="E1210" s="11"/>
      <c r="F1210" s="11"/>
      <c r="G1210" s="11"/>
      <c r="H1210" s="11"/>
      <c r="I1210" s="11"/>
      <c r="J1210" s="11"/>
      <c r="K1210" s="12"/>
      <c r="M1210" s="5"/>
    </row>
    <row r="1211">
      <c r="A1211" s="19"/>
      <c r="B1211" s="11"/>
      <c r="C1211" s="11"/>
      <c r="D1211" s="11"/>
      <c r="E1211" s="11"/>
      <c r="F1211" s="11"/>
      <c r="G1211" s="11"/>
      <c r="H1211" s="11"/>
      <c r="I1211" s="11"/>
      <c r="J1211" s="11"/>
      <c r="K1211" s="12"/>
      <c r="M1211" s="5"/>
    </row>
    <row r="1212">
      <c r="A1212" s="19"/>
      <c r="B1212" s="11"/>
      <c r="C1212" s="11"/>
      <c r="D1212" s="11"/>
      <c r="E1212" s="11"/>
      <c r="F1212" s="11"/>
      <c r="G1212" s="11"/>
      <c r="H1212" s="11"/>
      <c r="I1212" s="11"/>
      <c r="J1212" s="11"/>
      <c r="K1212" s="11"/>
      <c r="M1212" s="5"/>
    </row>
    <row r="1213">
      <c r="A1213" s="19"/>
      <c r="B1213" s="11"/>
      <c r="C1213" s="11"/>
      <c r="D1213" s="11"/>
      <c r="E1213" s="11"/>
      <c r="F1213" s="11"/>
      <c r="G1213" s="11"/>
      <c r="H1213" s="11"/>
      <c r="I1213" s="11"/>
      <c r="J1213" s="11"/>
      <c r="K1213" s="11"/>
      <c r="M1213" s="5"/>
    </row>
    <row r="1214">
      <c r="A1214" s="19"/>
      <c r="B1214" s="11"/>
      <c r="C1214" s="11"/>
      <c r="D1214" s="11"/>
      <c r="E1214" s="11"/>
      <c r="F1214" s="11"/>
      <c r="G1214" s="11"/>
      <c r="H1214" s="11"/>
      <c r="I1214" s="11"/>
      <c r="J1214" s="11"/>
      <c r="K1214" s="12"/>
      <c r="M1214" s="5"/>
    </row>
    <row r="1215">
      <c r="A1215" s="19"/>
      <c r="B1215" s="11"/>
      <c r="C1215" s="11"/>
      <c r="D1215" s="11"/>
      <c r="E1215" s="11"/>
      <c r="F1215" s="11"/>
      <c r="G1215" s="11"/>
      <c r="H1215" s="11"/>
      <c r="I1215" s="11"/>
      <c r="J1215" s="11"/>
      <c r="K1215" s="12"/>
      <c r="M1215" s="5"/>
    </row>
    <row r="1216">
      <c r="A1216" s="19"/>
      <c r="B1216" s="11"/>
      <c r="C1216" s="11"/>
      <c r="D1216" s="11"/>
      <c r="E1216" s="11"/>
      <c r="F1216" s="11"/>
      <c r="G1216" s="11"/>
      <c r="H1216" s="11"/>
      <c r="I1216" s="11"/>
      <c r="J1216" s="11"/>
      <c r="K1216" s="12"/>
      <c r="M1216" s="5"/>
    </row>
    <row r="1217">
      <c r="A1217" s="19"/>
      <c r="B1217" s="11"/>
      <c r="C1217" s="11"/>
      <c r="D1217" s="11"/>
      <c r="E1217" s="11"/>
      <c r="F1217" s="11"/>
      <c r="G1217" s="11"/>
      <c r="H1217" s="11"/>
      <c r="I1217" s="11"/>
      <c r="J1217" s="11"/>
      <c r="K1217" s="48"/>
      <c r="M1217" s="5"/>
    </row>
    <row r="1218">
      <c r="A1218" s="19"/>
      <c r="B1218" s="11"/>
      <c r="C1218" s="11"/>
      <c r="D1218" s="11"/>
      <c r="E1218" s="11"/>
      <c r="F1218" s="11"/>
      <c r="G1218" s="11"/>
      <c r="H1218" s="11"/>
      <c r="I1218" s="11"/>
      <c r="J1218" s="11"/>
      <c r="K1218" s="12"/>
      <c r="M1218" s="5"/>
    </row>
    <row r="1219">
      <c r="A1219" s="19"/>
      <c r="B1219" s="11"/>
      <c r="C1219" s="11"/>
      <c r="D1219" s="11"/>
      <c r="E1219" s="11"/>
      <c r="F1219" s="11"/>
      <c r="G1219" s="11"/>
      <c r="H1219" s="11"/>
      <c r="I1219" s="11"/>
      <c r="J1219" s="11"/>
      <c r="K1219" s="12"/>
      <c r="M1219" s="5"/>
    </row>
    <row r="1220">
      <c r="A1220" s="19"/>
      <c r="B1220" s="11"/>
      <c r="C1220" s="11"/>
      <c r="D1220" s="11"/>
      <c r="E1220" s="11"/>
      <c r="F1220" s="11"/>
      <c r="G1220" s="11"/>
      <c r="H1220" s="11"/>
      <c r="I1220" s="11"/>
      <c r="J1220" s="11"/>
      <c r="K1220" s="12"/>
      <c r="M1220" s="5"/>
    </row>
    <row r="1221">
      <c r="A1221" s="19"/>
      <c r="B1221" s="11"/>
      <c r="C1221" s="11"/>
      <c r="D1221" s="11"/>
      <c r="E1221" s="11"/>
      <c r="F1221" s="11"/>
      <c r="G1221" s="11"/>
      <c r="H1221" s="11"/>
      <c r="I1221" s="11"/>
      <c r="J1221" s="11"/>
      <c r="K1221" s="48"/>
      <c r="M1221" s="5"/>
    </row>
    <row r="1222">
      <c r="A1222" s="19"/>
      <c r="B1222" s="11"/>
      <c r="C1222" s="11"/>
      <c r="D1222" s="11"/>
      <c r="E1222" s="11"/>
      <c r="F1222" s="11"/>
      <c r="G1222" s="11"/>
      <c r="H1222" s="11"/>
      <c r="I1222" s="11"/>
      <c r="J1222" s="11"/>
      <c r="K1222" s="12"/>
      <c r="M1222" s="5"/>
    </row>
    <row r="1223">
      <c r="A1223" s="19"/>
      <c r="B1223" s="11"/>
      <c r="C1223" s="11"/>
      <c r="D1223" s="11"/>
      <c r="E1223" s="11"/>
      <c r="F1223" s="11"/>
      <c r="G1223" s="11"/>
      <c r="H1223" s="11"/>
      <c r="I1223" s="11"/>
      <c r="J1223" s="11"/>
      <c r="K1223" s="11"/>
      <c r="M1223" s="5"/>
    </row>
    <row r="1224">
      <c r="A1224" s="19"/>
      <c r="B1224" s="11"/>
      <c r="C1224" s="11"/>
      <c r="D1224" s="11"/>
      <c r="E1224" s="11"/>
      <c r="F1224" s="11"/>
      <c r="G1224" s="11"/>
      <c r="H1224" s="11"/>
      <c r="I1224" s="11"/>
      <c r="J1224" s="11"/>
      <c r="K1224" s="11"/>
      <c r="M1224" s="5"/>
    </row>
    <row r="1225">
      <c r="A1225" s="19"/>
      <c r="B1225" s="11"/>
      <c r="C1225" s="11"/>
      <c r="D1225" s="11"/>
      <c r="E1225" s="11"/>
      <c r="F1225" s="11"/>
      <c r="G1225" s="11"/>
      <c r="H1225" s="11"/>
      <c r="I1225" s="11"/>
      <c r="J1225" s="11"/>
      <c r="K1225" s="12"/>
      <c r="M1225" s="5"/>
    </row>
    <row r="1226">
      <c r="A1226" s="19"/>
      <c r="B1226" s="11"/>
      <c r="C1226" s="11"/>
      <c r="D1226" s="11"/>
      <c r="E1226" s="11"/>
      <c r="F1226" s="11"/>
      <c r="G1226" s="11"/>
      <c r="H1226" s="11"/>
      <c r="I1226" s="11"/>
      <c r="J1226" s="11"/>
      <c r="K1226" s="11"/>
      <c r="M1226" s="5"/>
    </row>
    <row r="1227">
      <c r="A1227" s="19"/>
      <c r="B1227" s="11"/>
      <c r="C1227" s="11"/>
      <c r="D1227" s="11"/>
      <c r="E1227" s="11"/>
      <c r="F1227" s="11"/>
      <c r="G1227" s="11"/>
      <c r="H1227" s="11"/>
      <c r="I1227" s="11"/>
      <c r="J1227" s="11"/>
      <c r="K1227" s="11"/>
      <c r="M1227" s="5"/>
    </row>
    <row r="1228">
      <c r="A1228" s="19"/>
      <c r="B1228" s="11"/>
      <c r="C1228" s="11"/>
      <c r="D1228" s="11"/>
      <c r="E1228" s="11"/>
      <c r="F1228" s="11"/>
      <c r="G1228" s="11"/>
      <c r="H1228" s="11"/>
      <c r="I1228" s="11"/>
      <c r="J1228" s="11"/>
      <c r="K1228" s="48"/>
      <c r="M1228" s="5"/>
    </row>
    <row r="1229">
      <c r="A1229" s="15"/>
      <c r="B1229" s="11"/>
      <c r="D1229" s="16"/>
      <c r="E1229" s="17"/>
      <c r="F1229" s="16"/>
      <c r="G1229" s="16"/>
      <c r="H1229" s="16"/>
      <c r="M1229" s="5"/>
    </row>
    <row r="1230">
      <c r="A1230" s="15"/>
      <c r="B1230" s="11"/>
      <c r="F1230" s="16"/>
      <c r="G1230" s="16"/>
      <c r="H1230" s="16"/>
      <c r="M1230" s="5"/>
    </row>
    <row r="1231">
      <c r="A1231" s="15"/>
      <c r="B1231" s="11"/>
      <c r="M1231" s="5"/>
    </row>
    <row r="1232">
      <c r="A1232" s="15"/>
      <c r="B1232" s="11"/>
      <c r="D1232" s="16"/>
      <c r="E1232" s="17"/>
      <c r="F1232" s="16"/>
      <c r="G1232" s="16"/>
      <c r="H1232" s="16"/>
      <c r="M1232" s="5"/>
    </row>
    <row r="1233">
      <c r="A1233" s="15"/>
      <c r="B1233" s="11"/>
      <c r="F1233" s="16"/>
      <c r="G1233" s="16"/>
      <c r="H1233" s="16"/>
      <c r="M1233" s="5"/>
    </row>
    <row r="1234">
      <c r="A1234" s="15"/>
      <c r="B1234" s="11"/>
      <c r="M1234" s="5"/>
    </row>
    <row r="1235">
      <c r="A1235" s="13"/>
      <c r="B1235" s="11"/>
      <c r="C1235" s="11"/>
      <c r="D1235" s="11"/>
      <c r="E1235" s="11"/>
      <c r="F1235" s="11"/>
      <c r="G1235" s="11"/>
      <c r="H1235" s="11"/>
      <c r="I1235" s="11"/>
      <c r="J1235" s="11"/>
      <c r="M1235" s="5"/>
    </row>
    <row r="1236">
      <c r="A1236" s="13"/>
      <c r="B1236" s="11"/>
      <c r="C1236" s="11"/>
      <c r="D1236" s="11"/>
      <c r="E1236" s="11"/>
      <c r="F1236" s="11"/>
      <c r="G1236" s="11"/>
      <c r="H1236" s="11"/>
      <c r="I1236" s="11"/>
      <c r="J1236" s="11"/>
      <c r="M1236" s="5"/>
    </row>
    <row r="1237">
      <c r="A1237" s="13"/>
      <c r="B1237" s="11"/>
      <c r="C1237" s="11"/>
      <c r="D1237" s="11"/>
      <c r="E1237" s="11"/>
      <c r="F1237" s="11"/>
      <c r="G1237" s="11"/>
      <c r="H1237" s="11"/>
      <c r="I1237" s="11"/>
      <c r="J1237" s="11"/>
      <c r="M1237" s="5"/>
    </row>
    <row r="1238">
      <c r="A1238" s="13"/>
      <c r="B1238" s="11"/>
      <c r="C1238" s="11"/>
      <c r="D1238" s="11"/>
      <c r="E1238" s="11"/>
      <c r="F1238" s="12"/>
      <c r="G1238" s="12"/>
      <c r="H1238" s="12"/>
      <c r="I1238" s="11"/>
      <c r="J1238" s="11"/>
      <c r="M1238" s="5"/>
    </row>
    <row r="1239">
      <c r="A1239" s="13"/>
      <c r="B1239" s="11"/>
      <c r="C1239" s="11"/>
      <c r="D1239" s="11"/>
      <c r="E1239" s="11"/>
      <c r="F1239" s="12"/>
      <c r="G1239" s="12"/>
      <c r="H1239" s="12"/>
      <c r="I1239" s="11"/>
      <c r="J1239" s="11"/>
      <c r="M1239" s="5"/>
    </row>
    <row r="1240">
      <c r="A1240" s="13"/>
      <c r="B1240" s="11"/>
      <c r="C1240" s="11"/>
      <c r="D1240" s="11"/>
      <c r="E1240" s="11"/>
      <c r="F1240" s="11"/>
      <c r="G1240" s="11"/>
      <c r="H1240" s="11"/>
      <c r="I1240" s="11"/>
      <c r="J1240" s="11"/>
      <c r="M1240" s="5"/>
    </row>
    <row r="1241">
      <c r="A1241" s="13"/>
      <c r="B1241" s="11"/>
      <c r="C1241" s="11"/>
      <c r="D1241" s="11"/>
      <c r="E1241" s="11"/>
      <c r="F1241" s="11"/>
      <c r="G1241" s="11"/>
      <c r="H1241" s="11"/>
      <c r="I1241" s="11"/>
      <c r="J1241" s="11"/>
      <c r="M1241" s="5"/>
    </row>
    <row r="1242">
      <c r="A1242" s="13"/>
      <c r="B1242" s="11"/>
      <c r="C1242" s="11"/>
      <c r="D1242" s="11"/>
      <c r="E1242" s="11"/>
      <c r="F1242" s="11"/>
      <c r="G1242" s="11"/>
      <c r="H1242" s="11"/>
      <c r="I1242" s="11"/>
      <c r="J1242" s="11"/>
      <c r="M1242" s="5"/>
    </row>
    <row r="1243">
      <c r="A1243" s="13"/>
      <c r="B1243" s="11"/>
      <c r="C1243" s="11"/>
      <c r="D1243" s="11"/>
      <c r="E1243" s="11"/>
      <c r="F1243" s="11"/>
      <c r="G1243" s="11"/>
      <c r="H1243" s="11"/>
      <c r="I1243" s="11"/>
      <c r="J1243" s="11"/>
      <c r="M1243" s="5"/>
    </row>
    <row r="1244">
      <c r="A1244" s="13"/>
      <c r="B1244" s="11"/>
      <c r="C1244" s="11"/>
      <c r="D1244" s="11"/>
      <c r="E1244" s="11"/>
      <c r="F1244" s="11"/>
      <c r="G1244" s="11"/>
      <c r="H1244" s="11"/>
      <c r="I1244" s="11"/>
      <c r="J1244" s="11"/>
      <c r="M1244" s="5"/>
    </row>
    <row r="1245">
      <c r="A1245" s="13"/>
      <c r="B1245" s="11"/>
      <c r="C1245" s="11"/>
      <c r="D1245" s="11"/>
      <c r="E1245" s="11"/>
      <c r="F1245" s="11"/>
      <c r="G1245" s="11"/>
      <c r="H1245" s="11"/>
      <c r="I1245" s="11"/>
      <c r="J1245" s="11"/>
      <c r="M1245" s="5"/>
    </row>
    <row r="1246">
      <c r="A1246" s="13"/>
      <c r="B1246" s="11"/>
      <c r="C1246" s="11"/>
      <c r="D1246" s="11"/>
      <c r="E1246" s="11"/>
      <c r="F1246" s="11"/>
      <c r="G1246" s="11"/>
      <c r="H1246" s="11"/>
      <c r="I1246" s="11"/>
      <c r="J1246" s="11"/>
      <c r="M1246" s="5"/>
    </row>
    <row r="1247">
      <c r="A1247" s="13"/>
      <c r="B1247" s="11"/>
      <c r="C1247" s="11"/>
      <c r="D1247" s="11"/>
      <c r="E1247" s="11"/>
      <c r="F1247" s="11"/>
      <c r="G1247" s="11"/>
      <c r="H1247" s="11"/>
      <c r="I1247" s="11"/>
      <c r="J1247" s="11"/>
      <c r="M1247" s="5"/>
    </row>
    <row r="1248">
      <c r="A1248" s="13"/>
      <c r="B1248" s="11"/>
      <c r="C1248" s="11"/>
      <c r="D1248" s="11"/>
      <c r="E1248" s="11"/>
      <c r="F1248" s="11"/>
      <c r="G1248" s="11"/>
      <c r="H1248" s="11"/>
      <c r="I1248" s="11"/>
      <c r="J1248" s="11"/>
      <c r="M1248" s="5"/>
    </row>
    <row r="1249">
      <c r="A1249" s="13"/>
      <c r="B1249" s="11"/>
      <c r="C1249" s="11"/>
      <c r="D1249" s="11"/>
      <c r="E1249" s="11"/>
      <c r="F1249" s="11"/>
      <c r="G1249" s="11"/>
      <c r="H1249" s="11"/>
      <c r="I1249" s="11"/>
      <c r="J1249" s="11"/>
      <c r="M1249" s="5"/>
    </row>
    <row r="1250">
      <c r="A1250" s="13"/>
      <c r="B1250" s="11"/>
      <c r="C1250" s="11"/>
      <c r="D1250" s="11"/>
      <c r="E1250" s="11"/>
      <c r="F1250" s="11"/>
      <c r="G1250" s="11"/>
      <c r="H1250" s="11"/>
      <c r="I1250" s="11"/>
      <c r="J1250" s="11"/>
      <c r="M1250" s="5"/>
    </row>
    <row r="1251">
      <c r="A1251" s="13"/>
      <c r="B1251" s="11"/>
      <c r="C1251" s="11"/>
      <c r="D1251" s="11"/>
      <c r="E1251" s="11"/>
      <c r="F1251" s="12"/>
      <c r="G1251" s="12"/>
      <c r="H1251" s="12"/>
      <c r="I1251" s="11"/>
      <c r="J1251" s="11"/>
      <c r="M1251" s="5"/>
    </row>
    <row r="1252">
      <c r="A1252" s="13"/>
      <c r="B1252" s="11"/>
      <c r="C1252" s="11"/>
      <c r="D1252" s="11"/>
      <c r="E1252" s="11"/>
      <c r="F1252" s="12"/>
      <c r="G1252" s="12"/>
      <c r="H1252" s="12"/>
      <c r="I1252" s="11"/>
      <c r="J1252" s="11"/>
      <c r="M1252" s="5"/>
    </row>
    <row r="1253">
      <c r="A1253" s="13"/>
      <c r="B1253" s="11"/>
      <c r="C1253" s="11"/>
      <c r="D1253" s="11"/>
      <c r="E1253" s="11"/>
      <c r="F1253" s="11"/>
      <c r="G1253" s="11"/>
      <c r="H1253" s="11"/>
      <c r="I1253" s="11"/>
      <c r="J1253" s="11"/>
      <c r="M1253" s="5"/>
    </row>
    <row r="1254">
      <c r="A1254" s="13"/>
      <c r="B1254" s="11"/>
      <c r="C1254" s="11"/>
      <c r="D1254" s="11"/>
      <c r="E1254" s="11"/>
      <c r="F1254" s="11"/>
      <c r="G1254" s="11"/>
      <c r="H1254" s="11"/>
      <c r="I1254" s="11"/>
      <c r="J1254" s="11"/>
      <c r="M1254" s="5"/>
    </row>
    <row r="1255">
      <c r="A1255" s="13"/>
      <c r="B1255" s="11"/>
      <c r="C1255" s="11"/>
      <c r="D1255" s="11"/>
      <c r="E1255" s="11"/>
      <c r="F1255" s="11"/>
      <c r="G1255" s="11"/>
      <c r="H1255" s="11"/>
      <c r="I1255" s="11"/>
      <c r="J1255" s="11"/>
      <c r="M1255" s="5"/>
    </row>
    <row r="1256">
      <c r="A1256" s="13"/>
      <c r="B1256" s="11"/>
      <c r="C1256" s="11"/>
      <c r="D1256" s="11"/>
      <c r="E1256" s="11"/>
      <c r="F1256" s="11"/>
      <c r="G1256" s="11"/>
      <c r="H1256" s="11"/>
      <c r="I1256" s="11"/>
      <c r="J1256" s="11"/>
      <c r="M1256" s="5"/>
    </row>
    <row r="1257">
      <c r="A1257" s="13"/>
      <c r="B1257" s="11"/>
      <c r="C1257" s="11"/>
      <c r="D1257" s="11"/>
      <c r="E1257" s="11"/>
      <c r="F1257" s="11"/>
      <c r="G1257" s="11"/>
      <c r="H1257" s="11"/>
      <c r="I1257" s="11"/>
      <c r="J1257" s="11"/>
      <c r="M1257" s="5"/>
    </row>
    <row r="1258">
      <c r="A1258" s="13"/>
      <c r="B1258" s="11"/>
      <c r="C1258" s="11"/>
      <c r="D1258" s="11"/>
      <c r="E1258" s="11"/>
      <c r="F1258" s="11"/>
      <c r="G1258" s="11"/>
      <c r="H1258" s="11"/>
      <c r="I1258" s="11"/>
      <c r="J1258" s="11"/>
      <c r="M1258" s="5"/>
    </row>
    <row r="1259">
      <c r="A1259" s="13"/>
      <c r="B1259" s="11"/>
      <c r="C1259" s="11"/>
      <c r="D1259" s="11"/>
      <c r="E1259" s="11"/>
      <c r="F1259" s="11"/>
      <c r="G1259" s="11"/>
      <c r="H1259" s="11"/>
      <c r="I1259" s="11"/>
      <c r="J1259" s="11"/>
      <c r="M1259" s="5"/>
    </row>
    <row r="1260">
      <c r="A1260" s="13"/>
      <c r="B1260" s="11"/>
      <c r="C1260" s="11"/>
      <c r="D1260" s="11"/>
      <c r="E1260" s="11"/>
      <c r="F1260" s="11"/>
      <c r="G1260" s="11"/>
      <c r="H1260" s="11"/>
      <c r="I1260" s="11"/>
      <c r="J1260" s="11"/>
      <c r="M1260" s="5"/>
    </row>
    <row r="1261">
      <c r="A1261" s="13"/>
      <c r="B1261" s="11"/>
      <c r="C1261" s="11"/>
      <c r="D1261" s="11"/>
      <c r="E1261" s="11"/>
      <c r="F1261" s="11"/>
      <c r="G1261" s="11"/>
      <c r="H1261" s="11"/>
      <c r="I1261" s="11"/>
      <c r="J1261" s="11"/>
      <c r="M1261" s="5"/>
    </row>
    <row r="1262">
      <c r="A1262" s="13"/>
      <c r="B1262" s="11"/>
      <c r="C1262" s="11"/>
      <c r="D1262" s="11"/>
      <c r="E1262" s="11"/>
      <c r="F1262" s="11"/>
      <c r="G1262" s="11"/>
      <c r="H1262" s="11"/>
      <c r="I1262" s="11"/>
      <c r="J1262" s="11"/>
      <c r="M1262" s="5"/>
    </row>
    <row r="1263">
      <c r="A1263" s="13"/>
      <c r="B1263" s="11"/>
      <c r="C1263" s="12"/>
      <c r="D1263" s="11"/>
      <c r="E1263" s="11"/>
      <c r="F1263" s="12"/>
      <c r="G1263" s="12"/>
      <c r="H1263" s="12"/>
      <c r="I1263" s="11"/>
      <c r="J1263" s="11"/>
      <c r="M1263" s="5"/>
    </row>
    <row r="1264">
      <c r="A1264" s="13"/>
      <c r="B1264" s="11"/>
      <c r="C1264" s="11"/>
      <c r="D1264" s="11"/>
      <c r="E1264" s="11"/>
      <c r="F1264" s="11"/>
      <c r="G1264" s="11"/>
      <c r="H1264" s="11"/>
      <c r="I1264" s="11"/>
      <c r="J1264" s="11"/>
      <c r="M1264" s="5"/>
    </row>
    <row r="1265">
      <c r="A1265" s="13"/>
      <c r="B1265" s="11"/>
      <c r="C1265" s="11"/>
      <c r="D1265" s="11"/>
      <c r="E1265" s="11"/>
      <c r="F1265" s="11"/>
      <c r="G1265" s="11"/>
      <c r="H1265" s="11"/>
      <c r="I1265" s="11"/>
      <c r="J1265" s="11"/>
      <c r="M1265" s="5"/>
    </row>
    <row r="1266">
      <c r="A1266" s="13"/>
      <c r="B1266" s="11"/>
      <c r="C1266" s="11"/>
      <c r="D1266" s="11"/>
      <c r="E1266" s="11"/>
      <c r="F1266" s="11"/>
      <c r="G1266" s="11"/>
      <c r="H1266" s="11"/>
      <c r="I1266" s="11"/>
      <c r="J1266" s="11"/>
      <c r="M1266" s="5"/>
    </row>
    <row r="1267">
      <c r="A1267" s="4"/>
    </row>
    <row r="1268">
      <c r="A1268" s="4"/>
    </row>
    <row r="1269">
      <c r="A1269" s="4"/>
    </row>
    <row r="1270">
      <c r="A1270" s="4"/>
    </row>
    <row r="1271">
      <c r="A1271" s="4"/>
    </row>
    <row r="1272">
      <c r="A1272" s="4"/>
    </row>
    <row r="1273">
      <c r="A1273" s="4"/>
    </row>
    <row r="1274">
      <c r="A1274" s="4"/>
    </row>
    <row r="1275">
      <c r="A1275" s="4"/>
    </row>
    <row r="1276">
      <c r="A1276" s="4"/>
    </row>
    <row r="1277">
      <c r="A1277" s="4"/>
    </row>
    <row r="1278">
      <c r="A1278" s="4"/>
    </row>
    <row r="1279">
      <c r="A1279" s="4"/>
    </row>
    <row r="1280">
      <c r="A1280" s="4"/>
    </row>
    <row r="1281">
      <c r="A1281" s="4"/>
    </row>
    <row r="1282">
      <c r="A1282" s="4"/>
    </row>
    <row r="1283">
      <c r="A1283" s="4"/>
    </row>
    <row r="1284">
      <c r="A1284" s="4"/>
    </row>
    <row r="1285">
      <c r="A1285" s="4"/>
    </row>
    <row r="1286">
      <c r="A1286" s="4"/>
    </row>
    <row r="1287">
      <c r="A1287" s="4"/>
    </row>
    <row r="1288">
      <c r="A1288" s="4"/>
    </row>
    <row r="1289">
      <c r="A1289" s="4"/>
    </row>
    <row r="1290">
      <c r="A1290" s="4"/>
    </row>
    <row r="1291">
      <c r="A1291" s="4"/>
    </row>
    <row r="1292">
      <c r="A1292" s="4"/>
    </row>
    <row r="1293">
      <c r="A1293" s="4"/>
    </row>
    <row r="1294">
      <c r="A1294" s="4"/>
    </row>
    <row r="1295">
      <c r="A1295" s="4"/>
    </row>
    <row r="1296">
      <c r="A1296" s="4"/>
    </row>
    <row r="1297">
      <c r="A1297" s="4"/>
    </row>
    <row r="1298">
      <c r="A1298" s="4"/>
    </row>
    <row r="1299">
      <c r="A1299" s="4"/>
    </row>
    <row r="1300">
      <c r="A1300" s="4"/>
    </row>
    <row r="1301">
      <c r="A1301" s="4"/>
    </row>
    <row r="1302">
      <c r="A1302" s="4"/>
    </row>
    <row r="1303">
      <c r="A1303" s="4"/>
    </row>
    <row r="1304">
      <c r="A1304" s="4"/>
    </row>
    <row r="1305">
      <c r="A1305" s="4"/>
    </row>
    <row r="1306">
      <c r="A1306" s="4"/>
    </row>
    <row r="1307">
      <c r="A1307" s="4"/>
    </row>
    <row r="1308">
      <c r="A1308" s="4"/>
    </row>
    <row r="1309">
      <c r="A1309" s="4"/>
    </row>
    <row r="1310">
      <c r="A1310" s="4"/>
    </row>
    <row r="1311">
      <c r="A1311" s="4"/>
    </row>
    <row r="1312">
      <c r="A1312" s="4"/>
    </row>
    <row r="1313">
      <c r="A1313" s="4"/>
    </row>
    <row r="1314">
      <c r="A1314" s="4"/>
    </row>
    <row r="1315">
      <c r="A1315" s="4"/>
    </row>
    <row r="1316">
      <c r="A1316" s="4"/>
    </row>
    <row r="1317">
      <c r="A1317" s="4"/>
    </row>
    <row r="1318">
      <c r="A1318" s="4"/>
    </row>
    <row r="1319">
      <c r="A1319" s="4"/>
    </row>
    <row r="1320">
      <c r="A1320" s="4"/>
    </row>
    <row r="1321">
      <c r="A1321" s="4"/>
    </row>
    <row r="1322">
      <c r="A1322" s="4"/>
    </row>
    <row r="1323">
      <c r="A1323" s="4"/>
    </row>
    <row r="1324">
      <c r="A1324" s="4"/>
    </row>
    <row r="1325">
      <c r="A1325" s="4"/>
    </row>
    <row r="1326">
      <c r="A1326" s="4"/>
    </row>
    <row r="1327">
      <c r="A1327" s="4"/>
    </row>
    <row r="1328">
      <c r="A1328" s="4"/>
    </row>
    <row r="1329">
      <c r="A1329" s="4"/>
    </row>
    <row r="1330">
      <c r="A1330" s="4"/>
    </row>
    <row r="1331">
      <c r="A1331" s="4"/>
    </row>
    <row r="1332">
      <c r="A1332" s="4"/>
    </row>
    <row r="1333">
      <c r="A1333" s="4"/>
    </row>
    <row r="1334">
      <c r="A1334" s="4"/>
      <c r="B1334" s="8"/>
    </row>
    <row r="1335">
      <c r="A1335" s="4"/>
      <c r="B1335" s="8"/>
    </row>
    <row r="1336">
      <c r="A1336" s="4"/>
      <c r="B1336" s="8"/>
    </row>
    <row r="1337">
      <c r="A1337" s="4"/>
      <c r="B1337" s="8"/>
    </row>
    <row r="1338">
      <c r="A1338" s="4"/>
      <c r="B1338" s="8"/>
    </row>
    <row r="1339">
      <c r="A1339" s="4"/>
      <c r="B1339" s="8"/>
    </row>
    <row r="1340">
      <c r="A1340" s="4"/>
      <c r="B1340" s="8"/>
    </row>
    <row r="1341">
      <c r="A1341" s="4"/>
      <c r="B1341" s="8"/>
    </row>
    <row r="1342">
      <c r="A1342" s="4"/>
      <c r="B1342" s="8"/>
    </row>
    <row r="1343">
      <c r="A1343" s="4"/>
      <c r="B1343" s="8"/>
    </row>
    <row r="1344">
      <c r="A1344" s="4"/>
      <c r="B1344" s="8"/>
    </row>
    <row r="1345">
      <c r="A1345" s="4"/>
      <c r="B1345" s="8"/>
    </row>
    <row r="1346">
      <c r="A1346" s="4"/>
      <c r="B1346" s="8"/>
    </row>
    <row r="1347">
      <c r="A1347" s="4"/>
      <c r="B1347" s="8"/>
    </row>
    <row r="1348">
      <c r="A1348" s="4"/>
      <c r="B1348" s="8"/>
    </row>
    <row r="1349">
      <c r="A1349" s="4"/>
      <c r="B1349" s="8"/>
    </row>
    <row r="1350">
      <c r="A1350" s="4"/>
      <c r="B1350" s="8"/>
    </row>
    <row r="1351">
      <c r="A1351" s="4"/>
      <c r="B1351" s="8"/>
    </row>
    <row r="1352">
      <c r="A1352" s="4"/>
      <c r="B1352" s="8"/>
    </row>
    <row r="1353">
      <c r="A1353" s="4"/>
      <c r="B1353" s="8"/>
    </row>
    <row r="1354">
      <c r="A1354" s="4"/>
      <c r="B1354" s="8"/>
    </row>
    <row r="1355">
      <c r="A1355" s="4"/>
      <c r="B1355" s="8"/>
    </row>
    <row r="1356">
      <c r="A1356" s="4"/>
      <c r="B1356" s="8"/>
    </row>
    <row r="1357">
      <c r="A1357" s="4"/>
      <c r="B1357" s="8"/>
      <c r="F1357" s="8"/>
      <c r="G1357" s="8"/>
      <c r="H1357" s="8"/>
      <c r="K1357" s="8"/>
    </row>
    <row r="1358">
      <c r="A1358" s="4"/>
      <c r="B1358" s="8"/>
      <c r="F1358" s="8"/>
      <c r="G1358" s="8"/>
      <c r="H1358" s="8"/>
    </row>
    <row r="1359">
      <c r="A1359" s="4"/>
      <c r="B1359" s="8"/>
    </row>
    <row r="1360">
      <c r="A1360" s="4"/>
      <c r="B1360" s="8"/>
    </row>
    <row r="1361">
      <c r="A1361" s="4"/>
      <c r="B1361" s="8"/>
    </row>
    <row r="1362">
      <c r="A1362" s="4"/>
      <c r="B1362" s="8"/>
    </row>
    <row r="1363">
      <c r="A1363" s="4"/>
      <c r="B1363" s="8"/>
    </row>
    <row r="1364">
      <c r="A1364" s="4"/>
      <c r="B1364" s="8"/>
    </row>
    <row r="1365">
      <c r="A1365" s="4"/>
      <c r="B1365" s="8"/>
    </row>
    <row r="1366">
      <c r="A1366" s="4"/>
      <c r="B1366" s="8"/>
    </row>
    <row r="1367">
      <c r="A1367" s="4"/>
      <c r="B1367" s="8"/>
    </row>
    <row r="1368">
      <c r="A1368" s="4"/>
      <c r="B1368" s="8"/>
    </row>
    <row r="1369">
      <c r="A1369" s="4"/>
      <c r="B1369" s="8"/>
    </row>
    <row r="1370">
      <c r="A1370" s="4"/>
      <c r="B1370" s="8"/>
    </row>
    <row r="1371">
      <c r="A1371" s="4"/>
      <c r="B1371" s="8"/>
    </row>
    <row r="1372">
      <c r="A1372" s="4"/>
      <c r="B1372" s="8"/>
    </row>
    <row r="1373">
      <c r="A1373" s="4"/>
    </row>
    <row r="1374">
      <c r="A1374" s="4"/>
    </row>
    <row r="1375">
      <c r="A1375" s="4"/>
    </row>
    <row r="1376">
      <c r="A1376" s="4"/>
    </row>
    <row r="1377">
      <c r="A1377" s="4"/>
    </row>
    <row r="1378">
      <c r="A1378" s="4"/>
    </row>
    <row r="1379">
      <c r="A1379" s="4"/>
    </row>
    <row r="1380">
      <c r="A1380" s="4"/>
    </row>
    <row r="1381">
      <c r="A1381" s="4"/>
    </row>
    <row r="1382">
      <c r="A1382" s="4"/>
    </row>
    <row r="1383">
      <c r="A1383" s="4"/>
    </row>
    <row r="1384">
      <c r="A1384" s="4"/>
    </row>
    <row r="1385">
      <c r="A1385" s="4"/>
    </row>
    <row r="1386">
      <c r="A1386" s="4"/>
    </row>
    <row r="1387">
      <c r="A1387" s="4"/>
    </row>
    <row r="1388">
      <c r="A1388" s="4"/>
    </row>
    <row r="1389">
      <c r="A1389" s="4"/>
    </row>
    <row r="1390">
      <c r="A1390" s="4"/>
    </row>
    <row r="1391">
      <c r="A1391" s="4"/>
    </row>
    <row r="1392">
      <c r="A1392" s="4"/>
    </row>
    <row r="1393">
      <c r="A1393" s="4"/>
    </row>
    <row r="1394">
      <c r="A1394" s="4"/>
    </row>
    <row r="1395">
      <c r="A1395" s="4"/>
    </row>
    <row r="1396">
      <c r="A1396" s="4"/>
    </row>
    <row r="1397">
      <c r="A1397" s="4"/>
    </row>
    <row r="1398">
      <c r="A1398" s="4"/>
    </row>
    <row r="1399">
      <c r="A1399" s="4"/>
    </row>
    <row r="1400">
      <c r="A1400" s="4"/>
    </row>
    <row r="1401">
      <c r="A1401" s="4"/>
    </row>
    <row r="1402">
      <c r="A1402" s="4"/>
    </row>
    <row r="1403">
      <c r="A1403" s="4"/>
    </row>
    <row r="1404">
      <c r="A1404" s="4"/>
    </row>
    <row r="1405">
      <c r="A1405" s="4"/>
    </row>
    <row r="1406">
      <c r="A1406" s="4"/>
    </row>
    <row r="1407">
      <c r="B1407" s="37"/>
      <c r="C1407" s="16"/>
      <c r="D1407" s="16"/>
      <c r="E1407" s="16"/>
      <c r="F1407" s="16"/>
      <c r="G1407" s="16"/>
      <c r="H1407" s="16"/>
      <c r="I1407" s="16"/>
      <c r="J1407" s="16"/>
    </row>
    <row r="1408">
      <c r="B1408" s="37"/>
      <c r="C1408" s="16"/>
      <c r="D1408" s="16"/>
      <c r="E1408" s="16"/>
      <c r="F1408" s="16"/>
      <c r="G1408" s="16"/>
      <c r="H1408" s="16"/>
      <c r="I1408" s="16"/>
      <c r="J1408" s="16"/>
      <c r="L1408" s="2"/>
    </row>
    <row r="1409">
      <c r="B1409" s="37"/>
      <c r="C1409" s="16"/>
      <c r="D1409" s="16"/>
      <c r="E1409" s="16"/>
      <c r="F1409" s="16"/>
      <c r="G1409" s="16"/>
      <c r="H1409" s="16"/>
      <c r="I1409" s="16"/>
      <c r="J1409" s="16"/>
      <c r="L1409" s="2"/>
    </row>
    <row r="1410">
      <c r="B1410" s="37"/>
      <c r="C1410" s="16"/>
      <c r="D1410" s="16"/>
      <c r="E1410" s="16"/>
      <c r="F1410" s="16"/>
      <c r="G1410" s="16"/>
      <c r="H1410" s="16"/>
      <c r="I1410" s="16"/>
      <c r="J1410" s="16"/>
      <c r="L1410" s="2"/>
    </row>
    <row r="1411">
      <c r="B1411" s="37"/>
      <c r="C1411" s="16"/>
      <c r="D1411" s="16"/>
      <c r="E1411" s="16"/>
      <c r="F1411" s="16"/>
      <c r="G1411" s="16"/>
      <c r="H1411" s="16"/>
      <c r="I1411" s="16"/>
      <c r="J1411" s="16"/>
      <c r="L1411" s="2"/>
    </row>
    <row r="1412">
      <c r="B1412" s="37"/>
      <c r="C1412" s="16"/>
      <c r="D1412" s="16"/>
      <c r="E1412" s="16"/>
      <c r="F1412" s="16"/>
      <c r="G1412" s="16"/>
      <c r="H1412" s="16"/>
      <c r="I1412" s="16"/>
      <c r="J1412" s="16"/>
      <c r="L1412" s="2"/>
    </row>
    <row r="1413">
      <c r="B1413" s="37"/>
      <c r="C1413" s="16"/>
      <c r="D1413" s="16"/>
      <c r="E1413" s="16"/>
      <c r="F1413" s="16"/>
      <c r="G1413" s="16"/>
      <c r="H1413" s="16"/>
      <c r="I1413" s="16"/>
      <c r="J1413" s="16"/>
      <c r="L1413" s="2"/>
    </row>
    <row r="1414">
      <c r="B1414" s="37"/>
      <c r="C1414" s="16"/>
      <c r="D1414" s="16"/>
      <c r="E1414" s="16"/>
      <c r="F1414" s="16"/>
      <c r="G1414" s="16"/>
      <c r="H1414" s="16"/>
      <c r="I1414" s="16"/>
      <c r="J1414" s="16"/>
      <c r="L1414" s="2"/>
    </row>
    <row r="1415">
      <c r="B1415" s="37"/>
      <c r="C1415" s="16"/>
      <c r="D1415" s="16"/>
      <c r="E1415" s="16"/>
      <c r="F1415" s="16"/>
      <c r="G1415" s="16"/>
      <c r="H1415" s="16"/>
      <c r="I1415" s="16"/>
      <c r="J1415" s="16"/>
      <c r="L1415" s="2"/>
    </row>
    <row r="1416">
      <c r="B1416" s="37"/>
      <c r="C1416" s="16"/>
      <c r="D1416" s="16"/>
      <c r="E1416" s="16"/>
      <c r="F1416" s="16"/>
      <c r="G1416" s="16"/>
      <c r="H1416" s="16"/>
      <c r="I1416" s="16"/>
      <c r="J1416" s="16"/>
      <c r="L1416" s="2"/>
    </row>
    <row r="1417">
      <c r="B1417" s="37"/>
      <c r="C1417" s="16"/>
      <c r="D1417" s="16"/>
      <c r="E1417" s="16"/>
      <c r="F1417" s="16"/>
      <c r="G1417" s="16"/>
      <c r="H1417" s="16"/>
      <c r="I1417" s="16"/>
      <c r="J1417" s="16"/>
      <c r="L1417" s="2"/>
    </row>
    <row r="1418">
      <c r="B1418" s="37"/>
      <c r="C1418" s="16"/>
      <c r="D1418" s="16"/>
      <c r="E1418" s="16"/>
      <c r="F1418" s="16"/>
      <c r="G1418" s="16"/>
      <c r="H1418" s="16"/>
      <c r="I1418" s="16"/>
      <c r="J1418" s="16"/>
      <c r="L1418" s="2"/>
    </row>
    <row r="1419">
      <c r="B1419" s="37"/>
      <c r="C1419" s="16"/>
      <c r="D1419" s="16"/>
      <c r="E1419" s="16"/>
      <c r="F1419" s="16"/>
      <c r="G1419" s="16"/>
      <c r="H1419" s="16"/>
      <c r="I1419" s="16"/>
      <c r="J1419" s="16"/>
      <c r="L1419" s="2"/>
    </row>
    <row r="1420">
      <c r="B1420" s="37"/>
      <c r="C1420" s="16"/>
      <c r="D1420" s="16"/>
      <c r="E1420" s="16"/>
      <c r="F1420" s="16"/>
      <c r="G1420" s="16"/>
      <c r="H1420" s="16"/>
      <c r="I1420" s="16"/>
      <c r="J1420" s="16"/>
      <c r="L1420" s="2"/>
    </row>
    <row r="1421">
      <c r="B1421" s="37"/>
      <c r="C1421" s="16"/>
      <c r="D1421" s="16"/>
      <c r="E1421" s="16"/>
      <c r="F1421" s="16"/>
      <c r="G1421" s="16"/>
      <c r="H1421" s="16"/>
      <c r="I1421" s="16"/>
      <c r="J1421" s="16"/>
      <c r="L1421" s="2"/>
    </row>
    <row r="1422">
      <c r="B1422" s="37"/>
      <c r="C1422" s="16"/>
      <c r="D1422" s="16"/>
      <c r="E1422" s="16"/>
      <c r="F1422" s="16"/>
      <c r="G1422" s="16"/>
      <c r="H1422" s="16"/>
      <c r="I1422" s="16"/>
      <c r="J1422" s="16"/>
      <c r="L1422" s="2"/>
    </row>
    <row r="1423">
      <c r="B1423" s="37"/>
      <c r="C1423" s="16"/>
      <c r="D1423" s="16"/>
      <c r="E1423" s="16"/>
      <c r="F1423" s="16"/>
      <c r="G1423" s="16"/>
      <c r="H1423" s="16"/>
      <c r="I1423" s="16"/>
      <c r="J1423" s="16"/>
      <c r="L1423" s="2"/>
    </row>
    <row r="1424">
      <c r="B1424" s="37"/>
      <c r="C1424" s="16"/>
      <c r="D1424" s="16"/>
      <c r="E1424" s="16"/>
      <c r="F1424" s="16"/>
      <c r="G1424" s="16"/>
      <c r="H1424" s="16"/>
      <c r="I1424" s="16"/>
      <c r="J1424" s="16"/>
      <c r="L1424" s="2"/>
    </row>
    <row r="1425">
      <c r="B1425" s="37"/>
      <c r="C1425" s="16"/>
      <c r="D1425" s="16"/>
      <c r="E1425" s="16"/>
      <c r="F1425" s="16"/>
      <c r="G1425" s="16"/>
      <c r="H1425" s="16"/>
      <c r="I1425" s="16"/>
      <c r="J1425" s="16"/>
      <c r="L1425" s="2"/>
    </row>
    <row r="1426">
      <c r="B1426" s="37"/>
      <c r="C1426" s="16"/>
      <c r="D1426" s="16"/>
      <c r="E1426" s="16"/>
      <c r="F1426" s="16"/>
      <c r="G1426" s="16"/>
      <c r="H1426" s="16"/>
      <c r="I1426" s="16"/>
      <c r="J1426" s="16"/>
      <c r="L1426" s="2"/>
    </row>
    <row r="1427">
      <c r="B1427" s="37"/>
      <c r="C1427" s="16"/>
      <c r="D1427" s="16"/>
      <c r="E1427" s="16"/>
      <c r="F1427" s="16"/>
      <c r="G1427" s="16"/>
      <c r="H1427" s="16"/>
      <c r="I1427" s="16"/>
      <c r="J1427" s="16"/>
      <c r="L1427" s="2"/>
    </row>
    <row r="1428">
      <c r="B1428" s="37"/>
      <c r="C1428" s="16"/>
      <c r="D1428" s="16"/>
      <c r="E1428" s="16"/>
      <c r="F1428" s="16"/>
      <c r="G1428" s="16"/>
      <c r="H1428" s="16"/>
      <c r="I1428" s="16"/>
      <c r="J1428" s="16"/>
      <c r="L1428" s="2"/>
    </row>
    <row r="1429">
      <c r="B1429" s="37"/>
      <c r="C1429" s="16"/>
      <c r="D1429" s="16"/>
      <c r="E1429" s="16"/>
      <c r="F1429" s="16"/>
      <c r="G1429" s="16"/>
      <c r="H1429" s="16"/>
      <c r="I1429" s="16"/>
      <c r="J1429" s="16"/>
      <c r="L1429" s="2"/>
    </row>
    <row r="1430">
      <c r="B1430" s="37"/>
      <c r="C1430" s="16"/>
      <c r="D1430" s="16"/>
      <c r="E1430" s="16"/>
      <c r="F1430" s="16"/>
      <c r="G1430" s="16"/>
      <c r="H1430" s="16"/>
      <c r="I1430" s="16"/>
      <c r="J1430" s="16"/>
      <c r="L1430" s="2"/>
    </row>
    <row r="1431">
      <c r="B1431" s="37"/>
      <c r="C1431" s="16"/>
      <c r="D1431" s="16"/>
      <c r="E1431" s="16"/>
      <c r="F1431" s="16"/>
      <c r="G1431" s="16"/>
      <c r="H1431" s="16"/>
      <c r="I1431" s="16"/>
      <c r="J1431" s="16"/>
      <c r="L1431" s="2"/>
    </row>
    <row r="1432">
      <c r="B1432" s="37"/>
      <c r="C1432" s="16"/>
      <c r="D1432" s="16"/>
      <c r="E1432" s="16"/>
      <c r="F1432" s="16"/>
      <c r="G1432" s="16"/>
      <c r="H1432" s="16"/>
      <c r="I1432" s="16"/>
      <c r="J1432" s="16"/>
      <c r="L1432" s="2"/>
    </row>
    <row r="1433">
      <c r="B1433" s="37"/>
      <c r="C1433" s="16"/>
      <c r="D1433" s="16"/>
      <c r="E1433" s="16"/>
      <c r="F1433" s="16"/>
      <c r="G1433" s="16"/>
      <c r="H1433" s="16"/>
      <c r="I1433" s="16"/>
      <c r="J1433" s="16"/>
      <c r="L1433" s="2"/>
    </row>
    <row r="1434">
      <c r="B1434" s="37"/>
      <c r="C1434" s="16"/>
      <c r="D1434" s="16"/>
      <c r="E1434" s="16"/>
      <c r="F1434" s="16"/>
      <c r="G1434" s="16"/>
      <c r="H1434" s="16"/>
      <c r="I1434" s="16"/>
      <c r="J1434" s="16"/>
      <c r="L1434" s="2"/>
    </row>
    <row r="1435">
      <c r="B1435" s="37"/>
      <c r="C1435" s="16"/>
      <c r="D1435" s="16"/>
      <c r="E1435" s="16"/>
      <c r="F1435" s="16"/>
      <c r="G1435" s="16"/>
      <c r="H1435" s="16"/>
      <c r="I1435" s="16"/>
      <c r="J1435" s="16"/>
      <c r="L1435" s="2"/>
    </row>
    <row r="1436">
      <c r="B1436" s="37"/>
      <c r="C1436" s="16"/>
      <c r="D1436" s="16"/>
      <c r="E1436" s="16"/>
      <c r="F1436" s="16"/>
      <c r="G1436" s="16"/>
      <c r="H1436" s="16"/>
      <c r="I1436" s="16"/>
      <c r="J1436" s="16"/>
      <c r="L1436" s="2"/>
    </row>
    <row r="1437">
      <c r="B1437" s="37"/>
      <c r="C1437" s="16"/>
      <c r="D1437" s="16"/>
      <c r="E1437" s="16"/>
      <c r="F1437" s="16"/>
      <c r="G1437" s="16"/>
      <c r="H1437" s="16"/>
      <c r="I1437" s="16"/>
      <c r="J1437" s="16"/>
      <c r="L1437" s="2"/>
    </row>
    <row r="1438">
      <c r="B1438" s="37"/>
      <c r="C1438" s="16"/>
      <c r="D1438" s="16"/>
      <c r="E1438" s="16"/>
      <c r="F1438" s="16"/>
      <c r="G1438" s="16"/>
      <c r="H1438" s="16"/>
      <c r="I1438" s="16"/>
      <c r="J1438" s="16"/>
      <c r="L1438" s="2"/>
    </row>
    <row r="1439">
      <c r="B1439" s="37"/>
      <c r="C1439" s="16"/>
      <c r="D1439" s="16"/>
      <c r="E1439" s="16"/>
      <c r="F1439" s="16"/>
      <c r="G1439" s="16"/>
      <c r="H1439" s="16"/>
      <c r="I1439" s="16"/>
      <c r="J1439" s="16"/>
      <c r="L1439" s="2"/>
    </row>
    <row r="1440">
      <c r="B1440" s="37"/>
      <c r="C1440" s="16"/>
      <c r="D1440" s="16"/>
      <c r="E1440" s="16"/>
      <c r="F1440" s="16"/>
      <c r="G1440" s="16"/>
      <c r="H1440" s="16"/>
      <c r="I1440" s="16"/>
      <c r="J1440" s="16"/>
      <c r="L1440" s="2"/>
    </row>
    <row r="1441">
      <c r="B1441" s="37"/>
      <c r="C1441" s="16"/>
      <c r="D1441" s="16"/>
      <c r="E1441" s="16"/>
      <c r="F1441" s="16"/>
      <c r="G1441" s="16"/>
      <c r="H1441" s="16"/>
      <c r="I1441" s="16"/>
      <c r="J1441" s="16"/>
      <c r="L1441" s="2"/>
    </row>
    <row r="1442">
      <c r="B1442" s="37"/>
      <c r="C1442" s="16"/>
      <c r="D1442" s="16"/>
      <c r="E1442" s="16"/>
      <c r="F1442" s="16"/>
      <c r="G1442" s="16"/>
      <c r="H1442" s="16"/>
      <c r="I1442" s="16"/>
      <c r="J1442" s="16"/>
      <c r="L1442" s="2"/>
    </row>
    <row r="1443">
      <c r="B1443" s="37"/>
      <c r="C1443" s="16"/>
      <c r="D1443" s="16"/>
      <c r="E1443" s="16"/>
      <c r="F1443" s="16"/>
      <c r="G1443" s="16"/>
      <c r="H1443" s="16"/>
      <c r="I1443" s="16"/>
      <c r="J1443" s="16"/>
      <c r="L1443" s="2"/>
    </row>
    <row r="1444">
      <c r="B1444" s="37"/>
      <c r="C1444" s="16"/>
      <c r="D1444" s="16"/>
      <c r="E1444" s="16"/>
      <c r="F1444" s="16"/>
      <c r="G1444" s="16"/>
      <c r="H1444" s="16"/>
      <c r="I1444" s="16"/>
      <c r="J1444" s="16"/>
      <c r="L1444" s="2"/>
    </row>
    <row r="1445">
      <c r="B1445" s="37"/>
      <c r="C1445" s="16"/>
      <c r="D1445" s="16"/>
      <c r="E1445" s="16"/>
      <c r="F1445" s="16"/>
      <c r="G1445" s="16"/>
      <c r="H1445" s="16"/>
      <c r="I1445" s="16"/>
      <c r="J1445" s="16"/>
      <c r="L1445" s="2"/>
    </row>
    <row r="1446">
      <c r="B1446" s="37"/>
      <c r="C1446" s="16"/>
      <c r="D1446" s="16"/>
      <c r="E1446" s="16"/>
      <c r="F1446" s="16"/>
      <c r="G1446" s="16"/>
      <c r="H1446" s="16"/>
      <c r="I1446" s="16"/>
      <c r="J1446" s="16"/>
      <c r="L1446" s="2"/>
    </row>
    <row r="1447">
      <c r="B1447" s="37"/>
      <c r="C1447" s="16"/>
      <c r="D1447" s="16"/>
      <c r="E1447" s="16"/>
      <c r="F1447" s="16"/>
      <c r="G1447" s="16"/>
      <c r="H1447" s="16"/>
      <c r="I1447" s="16"/>
      <c r="J1447" s="16"/>
      <c r="L1447" s="2"/>
    </row>
    <row r="1448">
      <c r="B1448" s="37"/>
      <c r="C1448" s="16"/>
      <c r="D1448" s="16"/>
      <c r="E1448" s="16"/>
      <c r="F1448" s="16"/>
      <c r="G1448" s="16"/>
      <c r="H1448" s="16"/>
      <c r="I1448" s="16"/>
      <c r="J1448" s="16"/>
      <c r="L1448" s="2"/>
    </row>
    <row r="1449">
      <c r="B1449" s="37"/>
      <c r="C1449" s="16"/>
      <c r="D1449" s="16"/>
      <c r="E1449" s="16"/>
      <c r="F1449" s="16"/>
      <c r="G1449" s="16"/>
      <c r="H1449" s="16"/>
      <c r="I1449" s="16"/>
      <c r="J1449" s="16"/>
      <c r="L1449" s="2"/>
    </row>
    <row r="1450">
      <c r="B1450" s="37"/>
      <c r="C1450" s="16"/>
      <c r="D1450" s="16"/>
      <c r="E1450" s="16"/>
      <c r="F1450" s="16"/>
      <c r="G1450" s="16"/>
      <c r="H1450" s="16"/>
      <c r="I1450" s="16"/>
      <c r="J1450" s="16"/>
      <c r="L1450" s="2"/>
    </row>
    <row r="1451">
      <c r="B1451" s="37"/>
      <c r="C1451" s="16"/>
      <c r="D1451" s="16"/>
      <c r="E1451" s="16"/>
      <c r="F1451" s="16"/>
      <c r="G1451" s="16"/>
      <c r="H1451" s="16"/>
      <c r="I1451" s="16"/>
      <c r="J1451" s="16"/>
      <c r="L1451" s="2"/>
    </row>
    <row r="1452">
      <c r="B1452" s="37"/>
      <c r="C1452" s="16"/>
      <c r="D1452" s="16"/>
      <c r="E1452" s="16"/>
      <c r="F1452" s="16"/>
      <c r="G1452" s="16"/>
      <c r="H1452" s="16"/>
      <c r="I1452" s="16"/>
      <c r="J1452" s="16"/>
      <c r="L1452" s="2"/>
    </row>
    <row r="1453">
      <c r="B1453" s="37"/>
      <c r="C1453" s="16"/>
      <c r="D1453" s="16"/>
      <c r="E1453" s="16"/>
      <c r="F1453" s="16"/>
      <c r="G1453" s="16"/>
      <c r="H1453" s="16"/>
      <c r="I1453" s="16"/>
      <c r="J1453" s="16"/>
      <c r="L1453" s="2"/>
    </row>
    <row r="1454">
      <c r="B1454" s="37"/>
      <c r="C1454" s="16"/>
      <c r="D1454" s="16"/>
      <c r="E1454" s="16"/>
      <c r="F1454" s="16"/>
      <c r="G1454" s="16"/>
      <c r="H1454" s="16"/>
      <c r="I1454" s="16"/>
      <c r="J1454" s="16"/>
      <c r="L1454" s="2"/>
    </row>
    <row r="1455">
      <c r="B1455" s="37"/>
      <c r="C1455" s="16"/>
      <c r="D1455" s="16"/>
      <c r="E1455" s="16"/>
      <c r="F1455" s="16"/>
      <c r="G1455" s="16"/>
      <c r="H1455" s="16"/>
      <c r="I1455" s="16"/>
      <c r="J1455" s="16"/>
      <c r="L1455" s="2"/>
    </row>
    <row r="1456">
      <c r="B1456" s="37"/>
      <c r="C1456" s="16"/>
      <c r="D1456" s="16"/>
      <c r="E1456" s="16"/>
      <c r="F1456" s="16"/>
      <c r="G1456" s="16"/>
      <c r="H1456" s="16"/>
      <c r="I1456" s="16"/>
      <c r="J1456" s="16"/>
      <c r="L1456" s="2"/>
    </row>
    <row r="1457">
      <c r="B1457" s="37"/>
      <c r="C1457" s="16"/>
      <c r="D1457" s="16"/>
      <c r="E1457" s="16"/>
      <c r="F1457" s="16"/>
      <c r="G1457" s="16"/>
      <c r="H1457" s="16"/>
      <c r="I1457" s="16"/>
      <c r="J1457" s="16"/>
      <c r="L1457" s="2"/>
    </row>
    <row r="1458">
      <c r="B1458" s="37"/>
      <c r="C1458" s="16"/>
      <c r="D1458" s="16"/>
      <c r="E1458" s="16"/>
      <c r="F1458" s="16"/>
      <c r="G1458" s="16"/>
      <c r="H1458" s="16"/>
      <c r="I1458" s="16"/>
      <c r="J1458" s="16"/>
      <c r="L1458" s="2"/>
    </row>
    <row r="1459">
      <c r="B1459" s="37"/>
      <c r="C1459" s="16"/>
      <c r="D1459" s="16"/>
      <c r="E1459" s="16"/>
      <c r="F1459" s="16"/>
      <c r="G1459" s="16"/>
      <c r="H1459" s="16"/>
      <c r="I1459" s="16"/>
      <c r="J1459" s="16"/>
      <c r="L1459" s="2"/>
    </row>
    <row r="1460">
      <c r="B1460" s="37"/>
      <c r="C1460" s="16"/>
      <c r="D1460" s="16"/>
      <c r="E1460" s="16"/>
      <c r="F1460" s="16"/>
      <c r="G1460" s="16"/>
      <c r="H1460" s="16"/>
      <c r="I1460" s="16"/>
      <c r="J1460" s="16"/>
      <c r="L1460" s="2"/>
    </row>
    <row r="1461">
      <c r="B1461" s="37"/>
      <c r="C1461" s="16"/>
      <c r="D1461" s="16"/>
      <c r="E1461" s="16"/>
      <c r="F1461" s="16"/>
      <c r="G1461" s="16"/>
      <c r="H1461" s="16"/>
      <c r="I1461" s="16"/>
      <c r="J1461" s="16"/>
      <c r="L1461" s="2"/>
    </row>
    <row r="1462">
      <c r="B1462" s="37"/>
      <c r="C1462" s="16"/>
      <c r="D1462" s="16"/>
      <c r="E1462" s="16"/>
      <c r="F1462" s="16"/>
      <c r="G1462" s="16"/>
      <c r="H1462" s="16"/>
      <c r="I1462" s="16"/>
      <c r="J1462" s="16"/>
      <c r="L1462" s="2"/>
    </row>
    <row r="1463">
      <c r="B1463" s="37"/>
      <c r="C1463" s="16"/>
      <c r="D1463" s="16"/>
      <c r="E1463" s="16"/>
      <c r="F1463" s="16"/>
      <c r="G1463" s="16"/>
      <c r="H1463" s="16"/>
      <c r="I1463" s="16"/>
      <c r="J1463" s="16"/>
      <c r="L1463" s="2"/>
    </row>
    <row r="1464">
      <c r="B1464" s="37"/>
      <c r="C1464" s="16"/>
      <c r="D1464" s="16"/>
      <c r="E1464" s="16"/>
      <c r="F1464" s="16"/>
      <c r="G1464" s="16"/>
      <c r="H1464" s="16"/>
      <c r="I1464" s="16"/>
      <c r="J1464" s="16"/>
      <c r="L1464" s="2"/>
    </row>
    <row r="1465">
      <c r="B1465" s="37"/>
      <c r="C1465" s="16"/>
      <c r="D1465" s="16"/>
      <c r="E1465" s="16"/>
      <c r="F1465" s="16"/>
      <c r="G1465" s="16"/>
      <c r="H1465" s="16"/>
      <c r="I1465" s="16"/>
      <c r="J1465" s="16"/>
      <c r="L1465" s="2"/>
    </row>
    <row r="1466">
      <c r="B1466" s="37"/>
      <c r="C1466" s="16"/>
      <c r="D1466" s="16"/>
      <c r="E1466" s="16"/>
      <c r="F1466" s="16"/>
      <c r="G1466" s="16"/>
      <c r="H1466" s="16"/>
      <c r="I1466" s="16"/>
      <c r="J1466" s="16"/>
      <c r="L1466" s="2"/>
    </row>
    <row r="1467">
      <c r="B1467" s="37"/>
      <c r="C1467" s="16"/>
      <c r="D1467" s="16"/>
      <c r="E1467" s="16"/>
      <c r="F1467" s="16"/>
      <c r="G1467" s="16"/>
      <c r="H1467" s="16"/>
      <c r="I1467" s="16"/>
      <c r="J1467" s="16"/>
      <c r="L1467" s="2"/>
    </row>
    <row r="1468">
      <c r="B1468" s="37"/>
      <c r="C1468" s="16"/>
      <c r="D1468" s="16"/>
      <c r="E1468" s="16"/>
      <c r="F1468" s="16"/>
      <c r="G1468" s="16"/>
      <c r="H1468" s="16"/>
      <c r="I1468" s="16"/>
      <c r="J1468" s="16"/>
      <c r="L1468" s="2"/>
    </row>
    <row r="1469">
      <c r="B1469" s="37"/>
      <c r="C1469" s="16"/>
      <c r="D1469" s="16"/>
      <c r="E1469" s="16"/>
      <c r="F1469" s="16"/>
      <c r="G1469" s="16"/>
      <c r="H1469" s="16"/>
      <c r="I1469" s="16"/>
      <c r="J1469" s="16"/>
      <c r="L1469" s="2"/>
    </row>
    <row r="1470">
      <c r="B1470" s="37"/>
      <c r="C1470" s="16"/>
      <c r="D1470" s="16"/>
      <c r="E1470" s="16"/>
      <c r="F1470" s="16"/>
      <c r="G1470" s="16"/>
      <c r="H1470" s="16"/>
      <c r="I1470" s="16"/>
      <c r="J1470" s="16"/>
      <c r="L1470" s="2"/>
    </row>
    <row r="1471">
      <c r="B1471" s="37"/>
      <c r="C1471" s="16"/>
      <c r="D1471" s="16"/>
      <c r="E1471" s="16"/>
      <c r="F1471" s="16"/>
      <c r="G1471" s="16"/>
      <c r="H1471" s="16"/>
      <c r="I1471" s="16"/>
      <c r="J1471" s="16"/>
      <c r="L1471" s="2"/>
    </row>
    <row r="1472">
      <c r="B1472" s="37"/>
      <c r="C1472" s="16"/>
      <c r="D1472" s="16"/>
      <c r="E1472" s="16"/>
      <c r="F1472" s="16"/>
      <c r="G1472" s="16"/>
      <c r="H1472" s="16"/>
      <c r="I1472" s="16"/>
      <c r="J1472" s="16"/>
      <c r="L1472" s="2"/>
    </row>
    <row r="1473">
      <c r="B1473" s="37"/>
      <c r="C1473" s="16"/>
      <c r="D1473" s="16"/>
      <c r="E1473" s="16"/>
      <c r="F1473" s="16"/>
      <c r="G1473" s="16"/>
      <c r="H1473" s="16"/>
      <c r="I1473" s="16"/>
      <c r="J1473" s="16"/>
      <c r="L1473" s="2"/>
    </row>
    <row r="1474">
      <c r="B1474" s="37"/>
      <c r="C1474" s="16"/>
      <c r="D1474" s="16"/>
      <c r="E1474" s="16"/>
      <c r="F1474" s="16"/>
      <c r="G1474" s="16"/>
      <c r="H1474" s="16"/>
      <c r="I1474" s="16"/>
      <c r="J1474" s="16"/>
      <c r="L1474" s="2"/>
    </row>
    <row r="1475">
      <c r="B1475" s="37"/>
      <c r="C1475" s="16"/>
      <c r="D1475" s="16"/>
      <c r="E1475" s="16"/>
      <c r="F1475" s="16"/>
      <c r="G1475" s="16"/>
      <c r="H1475" s="16"/>
      <c r="I1475" s="16"/>
      <c r="J1475" s="16"/>
      <c r="L1475" s="2"/>
    </row>
    <row r="1476">
      <c r="B1476" s="37"/>
      <c r="C1476" s="16"/>
      <c r="D1476" s="16"/>
      <c r="E1476" s="16"/>
      <c r="F1476" s="16"/>
      <c r="G1476" s="16"/>
      <c r="H1476" s="16"/>
      <c r="I1476" s="16"/>
      <c r="J1476" s="16"/>
      <c r="L1476" s="2"/>
    </row>
    <row r="1477">
      <c r="B1477" s="37"/>
      <c r="C1477" s="16"/>
      <c r="D1477" s="16"/>
      <c r="E1477" s="16"/>
      <c r="F1477" s="16"/>
      <c r="G1477" s="16"/>
      <c r="H1477" s="16"/>
      <c r="I1477" s="16"/>
      <c r="J1477" s="16"/>
      <c r="L1477" s="2"/>
    </row>
    <row r="1478">
      <c r="B1478" s="37"/>
      <c r="C1478" s="16"/>
      <c r="D1478" s="16"/>
      <c r="E1478" s="16"/>
      <c r="F1478" s="16"/>
      <c r="G1478" s="16"/>
      <c r="H1478" s="16"/>
      <c r="I1478" s="16"/>
      <c r="J1478" s="16"/>
      <c r="L1478" s="2"/>
    </row>
    <row r="1479">
      <c r="B1479" s="37"/>
      <c r="C1479" s="16"/>
      <c r="D1479" s="16"/>
      <c r="E1479" s="16"/>
      <c r="F1479" s="16"/>
      <c r="G1479" s="16"/>
      <c r="H1479" s="16"/>
      <c r="I1479" s="16"/>
      <c r="J1479" s="16"/>
      <c r="L1479" s="2"/>
    </row>
    <row r="1480">
      <c r="B1480" s="37"/>
      <c r="C1480" s="16"/>
      <c r="D1480" s="16"/>
      <c r="E1480" s="16"/>
      <c r="F1480" s="16"/>
      <c r="G1480" s="16"/>
      <c r="H1480" s="16"/>
      <c r="I1480" s="16"/>
      <c r="J1480" s="16"/>
      <c r="L1480" s="2"/>
    </row>
    <row r="1481">
      <c r="B1481" s="37"/>
      <c r="C1481" s="16"/>
      <c r="D1481" s="16"/>
      <c r="E1481" s="16"/>
      <c r="F1481" s="16"/>
      <c r="G1481" s="16"/>
      <c r="H1481" s="16"/>
      <c r="I1481" s="16"/>
      <c r="J1481" s="16"/>
      <c r="L1481" s="2"/>
    </row>
    <row r="1482">
      <c r="B1482" s="37"/>
      <c r="C1482" s="16"/>
      <c r="D1482" s="16"/>
      <c r="E1482" s="16"/>
      <c r="F1482" s="16"/>
      <c r="G1482" s="16"/>
      <c r="H1482" s="16"/>
      <c r="I1482" s="16"/>
      <c r="J1482" s="16"/>
      <c r="L1482" s="2"/>
    </row>
    <row r="1483">
      <c r="B1483" s="37"/>
      <c r="C1483" s="16"/>
      <c r="D1483" s="16"/>
      <c r="E1483" s="16"/>
      <c r="F1483" s="16"/>
      <c r="G1483" s="16"/>
      <c r="H1483" s="16"/>
      <c r="I1483" s="16"/>
      <c r="J1483" s="16"/>
      <c r="L1483" s="2"/>
    </row>
    <row r="1484">
      <c r="B1484" s="37"/>
      <c r="C1484" s="16"/>
      <c r="D1484" s="16"/>
      <c r="E1484" s="16"/>
      <c r="F1484" s="16"/>
      <c r="G1484" s="16"/>
      <c r="H1484" s="16"/>
      <c r="I1484" s="16"/>
      <c r="J1484" s="16"/>
      <c r="L1484" s="2"/>
    </row>
    <row r="1485">
      <c r="B1485" s="37"/>
      <c r="C1485" s="16"/>
      <c r="D1485" s="16"/>
      <c r="E1485" s="16"/>
      <c r="F1485" s="16"/>
      <c r="G1485" s="16"/>
      <c r="H1485" s="16"/>
      <c r="I1485" s="16"/>
      <c r="J1485" s="16"/>
      <c r="L1485" s="2"/>
    </row>
    <row r="1486">
      <c r="B1486" s="37"/>
      <c r="C1486" s="16"/>
      <c r="D1486" s="16"/>
      <c r="E1486" s="16"/>
      <c r="F1486" s="16"/>
      <c r="G1486" s="16"/>
      <c r="H1486" s="16"/>
      <c r="I1486" s="16"/>
      <c r="J1486" s="16"/>
      <c r="L1486" s="2"/>
    </row>
    <row r="1487">
      <c r="B1487" s="37"/>
      <c r="C1487" s="16"/>
      <c r="D1487" s="16"/>
      <c r="E1487" s="16"/>
      <c r="F1487" s="16"/>
      <c r="G1487" s="16"/>
      <c r="H1487" s="16"/>
      <c r="I1487" s="16"/>
      <c r="J1487" s="16"/>
      <c r="L1487" s="2"/>
    </row>
    <row r="1488">
      <c r="B1488" s="37"/>
      <c r="C1488" s="16"/>
      <c r="D1488" s="16"/>
      <c r="E1488" s="16"/>
      <c r="F1488" s="16"/>
      <c r="G1488" s="16"/>
      <c r="H1488" s="16"/>
      <c r="I1488" s="16"/>
      <c r="J1488" s="16"/>
      <c r="L1488" s="2"/>
    </row>
    <row r="1489">
      <c r="B1489" s="37"/>
      <c r="C1489" s="16"/>
      <c r="D1489" s="16"/>
      <c r="E1489" s="16"/>
      <c r="F1489" s="16"/>
      <c r="G1489" s="16"/>
      <c r="H1489" s="16"/>
      <c r="I1489" s="16"/>
      <c r="J1489" s="16"/>
      <c r="L1489" s="2"/>
    </row>
    <row r="1490">
      <c r="B1490" s="37"/>
      <c r="C1490" s="16"/>
      <c r="D1490" s="16"/>
      <c r="E1490" s="16"/>
      <c r="F1490" s="16"/>
      <c r="G1490" s="16"/>
      <c r="H1490" s="16"/>
      <c r="I1490" s="16"/>
      <c r="J1490" s="16"/>
      <c r="L1490" s="2"/>
    </row>
    <row r="1491">
      <c r="B1491" s="37"/>
      <c r="C1491" s="16"/>
      <c r="D1491" s="16"/>
      <c r="E1491" s="16"/>
      <c r="F1491" s="16"/>
      <c r="G1491" s="16"/>
      <c r="H1491" s="16"/>
      <c r="I1491" s="16"/>
      <c r="J1491" s="16"/>
      <c r="L1491" s="2"/>
    </row>
    <row r="1492">
      <c r="B1492" s="37"/>
      <c r="C1492" s="16"/>
      <c r="D1492" s="16"/>
      <c r="E1492" s="16"/>
      <c r="F1492" s="16"/>
      <c r="G1492" s="16"/>
      <c r="H1492" s="16"/>
      <c r="I1492" s="16"/>
      <c r="J1492" s="16"/>
      <c r="L1492" s="2"/>
    </row>
    <row r="1493">
      <c r="B1493" s="37"/>
      <c r="C1493" s="16"/>
      <c r="D1493" s="16"/>
      <c r="E1493" s="16"/>
      <c r="F1493" s="16"/>
      <c r="G1493" s="16"/>
      <c r="H1493" s="16"/>
      <c r="I1493" s="16"/>
      <c r="J1493" s="16"/>
      <c r="L1493" s="2"/>
    </row>
    <row r="1494">
      <c r="B1494" s="37"/>
      <c r="C1494" s="16"/>
      <c r="D1494" s="16"/>
      <c r="E1494" s="16"/>
      <c r="F1494" s="16"/>
      <c r="G1494" s="16"/>
      <c r="H1494" s="16"/>
      <c r="I1494" s="16"/>
      <c r="J1494" s="16"/>
      <c r="L1494" s="2"/>
    </row>
    <row r="1495">
      <c r="B1495" s="37"/>
      <c r="C1495" s="16"/>
      <c r="D1495" s="16"/>
      <c r="E1495" s="16"/>
      <c r="F1495" s="16"/>
      <c r="G1495" s="16"/>
      <c r="H1495" s="16"/>
      <c r="I1495" s="16"/>
      <c r="J1495" s="16"/>
      <c r="L1495" s="2"/>
    </row>
    <row r="1496">
      <c r="B1496" s="37"/>
      <c r="C1496" s="16"/>
      <c r="D1496" s="16"/>
      <c r="E1496" s="16"/>
      <c r="F1496" s="16"/>
      <c r="G1496" s="16"/>
      <c r="H1496" s="16"/>
      <c r="I1496" s="16"/>
      <c r="J1496" s="16"/>
      <c r="L1496" s="2"/>
    </row>
    <row r="1497">
      <c r="B1497" s="37"/>
      <c r="C1497" s="16"/>
      <c r="D1497" s="16"/>
      <c r="E1497" s="16"/>
      <c r="F1497" s="16"/>
      <c r="G1497" s="16"/>
      <c r="H1497" s="16"/>
      <c r="I1497" s="16"/>
      <c r="J1497" s="16"/>
      <c r="L1497" s="2"/>
    </row>
    <row r="1498">
      <c r="B1498" s="37"/>
      <c r="C1498" s="16"/>
      <c r="D1498" s="16"/>
      <c r="E1498" s="16"/>
      <c r="F1498" s="16"/>
      <c r="G1498" s="16"/>
      <c r="H1498" s="16"/>
      <c r="I1498" s="16"/>
      <c r="J1498" s="16"/>
      <c r="L1498" s="2"/>
    </row>
    <row r="1499">
      <c r="B1499" s="37"/>
      <c r="C1499" s="16"/>
      <c r="D1499" s="16"/>
      <c r="E1499" s="16"/>
      <c r="F1499" s="16"/>
      <c r="G1499" s="16"/>
      <c r="H1499" s="16"/>
      <c r="I1499" s="16"/>
      <c r="J1499" s="16"/>
      <c r="L1499" s="2"/>
    </row>
    <row r="1500">
      <c r="B1500" s="37"/>
      <c r="C1500" s="16"/>
      <c r="D1500" s="16"/>
      <c r="E1500" s="16"/>
      <c r="F1500" s="16"/>
      <c r="G1500" s="16"/>
      <c r="H1500" s="16"/>
      <c r="I1500" s="16"/>
      <c r="J1500" s="16"/>
      <c r="L1500" s="2"/>
    </row>
    <row r="1501">
      <c r="B1501" s="37"/>
      <c r="C1501" s="16"/>
      <c r="D1501" s="16"/>
      <c r="E1501" s="16"/>
      <c r="F1501" s="16"/>
      <c r="G1501" s="16"/>
      <c r="H1501" s="16"/>
      <c r="I1501" s="16"/>
      <c r="J1501" s="16"/>
      <c r="L1501" s="2"/>
    </row>
    <row r="1502">
      <c r="B1502" s="37"/>
      <c r="C1502" s="16"/>
      <c r="D1502" s="16"/>
      <c r="E1502" s="16"/>
      <c r="F1502" s="16"/>
      <c r="G1502" s="16"/>
      <c r="H1502" s="16"/>
      <c r="I1502" s="16"/>
      <c r="J1502" s="16"/>
      <c r="L1502" s="2"/>
    </row>
    <row r="1503">
      <c r="B1503" s="37"/>
      <c r="C1503" s="16"/>
      <c r="D1503" s="16"/>
      <c r="E1503" s="16"/>
      <c r="F1503" s="16"/>
      <c r="G1503" s="16"/>
      <c r="H1503" s="16"/>
      <c r="I1503" s="16"/>
      <c r="J1503" s="16"/>
      <c r="L1503" s="2"/>
    </row>
    <row r="1504">
      <c r="B1504" s="37"/>
      <c r="C1504" s="16"/>
      <c r="D1504" s="16"/>
      <c r="E1504" s="16"/>
      <c r="F1504" s="16"/>
      <c r="G1504" s="16"/>
      <c r="H1504" s="16"/>
      <c r="I1504" s="16"/>
      <c r="J1504" s="16"/>
      <c r="L1504" s="2"/>
    </row>
    <row r="1505">
      <c r="B1505" s="37"/>
      <c r="C1505" s="16"/>
      <c r="D1505" s="16"/>
      <c r="E1505" s="16"/>
      <c r="F1505" s="16"/>
      <c r="G1505" s="16"/>
      <c r="H1505" s="16"/>
      <c r="I1505" s="16"/>
      <c r="J1505" s="16"/>
      <c r="L1505" s="2"/>
    </row>
    <row r="1506">
      <c r="B1506" s="37"/>
      <c r="C1506" s="16"/>
      <c r="D1506" s="16"/>
      <c r="E1506" s="16"/>
      <c r="F1506" s="16"/>
      <c r="G1506" s="16"/>
      <c r="H1506" s="16"/>
      <c r="I1506" s="16"/>
      <c r="J1506" s="16"/>
      <c r="L1506" s="2"/>
    </row>
    <row r="1507">
      <c r="B1507" s="37"/>
      <c r="C1507" s="16"/>
      <c r="D1507" s="16"/>
      <c r="E1507" s="16"/>
      <c r="F1507" s="16"/>
      <c r="G1507" s="16"/>
      <c r="H1507" s="16"/>
      <c r="I1507" s="16"/>
      <c r="J1507" s="16"/>
      <c r="L1507" s="2"/>
    </row>
    <row r="1508">
      <c r="B1508" s="37"/>
      <c r="C1508" s="16"/>
      <c r="D1508" s="16"/>
      <c r="E1508" s="16"/>
      <c r="F1508" s="16"/>
      <c r="G1508" s="16"/>
      <c r="H1508" s="16"/>
      <c r="I1508" s="16"/>
      <c r="J1508" s="16"/>
      <c r="L1508" s="2"/>
    </row>
    <row r="1509">
      <c r="B1509" s="37"/>
      <c r="C1509" s="16"/>
      <c r="D1509" s="16"/>
      <c r="E1509" s="16"/>
      <c r="F1509" s="16"/>
      <c r="G1509" s="16"/>
      <c r="H1509" s="16"/>
      <c r="I1509" s="16"/>
      <c r="J1509" s="16"/>
      <c r="L1509" s="2"/>
    </row>
    <row r="1510">
      <c r="B1510" s="37"/>
      <c r="C1510" s="16"/>
      <c r="D1510" s="16"/>
      <c r="E1510" s="16"/>
      <c r="F1510" s="16"/>
      <c r="G1510" s="16"/>
      <c r="H1510" s="16"/>
      <c r="I1510" s="16"/>
      <c r="J1510" s="16"/>
      <c r="L1510" s="2"/>
    </row>
    <row r="1511">
      <c r="B1511" s="37"/>
      <c r="C1511" s="16"/>
      <c r="D1511" s="16"/>
      <c r="E1511" s="16"/>
      <c r="F1511" s="16"/>
      <c r="G1511" s="16"/>
      <c r="H1511" s="16"/>
      <c r="I1511" s="16"/>
      <c r="J1511" s="16"/>
      <c r="L1511" s="2"/>
    </row>
    <row r="1512">
      <c r="B1512" s="37"/>
      <c r="C1512" s="16"/>
      <c r="D1512" s="16"/>
      <c r="E1512" s="16"/>
      <c r="F1512" s="16"/>
      <c r="G1512" s="16"/>
      <c r="H1512" s="16"/>
      <c r="I1512" s="16"/>
      <c r="J1512" s="16"/>
      <c r="L1512" s="2"/>
    </row>
    <row r="1513">
      <c r="B1513" s="37"/>
      <c r="C1513" s="16"/>
      <c r="D1513" s="16"/>
      <c r="E1513" s="16"/>
      <c r="F1513" s="16"/>
      <c r="G1513" s="16"/>
      <c r="H1513" s="16"/>
      <c r="I1513" s="16"/>
      <c r="J1513" s="16"/>
      <c r="L1513" s="2"/>
    </row>
    <row r="1514">
      <c r="B1514" s="37"/>
      <c r="C1514" s="16"/>
      <c r="D1514" s="16"/>
      <c r="E1514" s="16"/>
      <c r="F1514" s="16"/>
      <c r="G1514" s="16"/>
      <c r="H1514" s="16"/>
      <c r="I1514" s="16"/>
      <c r="J1514" s="16"/>
      <c r="L1514" s="2"/>
    </row>
    <row r="1515">
      <c r="B1515" s="37"/>
      <c r="C1515" s="16"/>
      <c r="D1515" s="16"/>
      <c r="E1515" s="16"/>
      <c r="F1515" s="16"/>
      <c r="G1515" s="16"/>
      <c r="H1515" s="16"/>
      <c r="I1515" s="16"/>
      <c r="J1515" s="16"/>
      <c r="L1515" s="2"/>
    </row>
    <row r="1516">
      <c r="B1516" s="37"/>
      <c r="C1516" s="16"/>
      <c r="D1516" s="16"/>
      <c r="E1516" s="16"/>
      <c r="F1516" s="16"/>
      <c r="G1516" s="16"/>
      <c r="H1516" s="16"/>
      <c r="I1516" s="16"/>
      <c r="J1516" s="16"/>
      <c r="L1516" s="2"/>
    </row>
    <row r="1517">
      <c r="B1517" s="37"/>
      <c r="C1517" s="16"/>
      <c r="D1517" s="16"/>
      <c r="E1517" s="16"/>
      <c r="F1517" s="16"/>
      <c r="G1517" s="16"/>
      <c r="H1517" s="16"/>
      <c r="I1517" s="16"/>
      <c r="J1517" s="16"/>
      <c r="L1517" s="2"/>
    </row>
    <row r="1518">
      <c r="B1518" s="37"/>
      <c r="C1518" s="16"/>
      <c r="D1518" s="16"/>
      <c r="E1518" s="16"/>
      <c r="F1518" s="16"/>
      <c r="G1518" s="16"/>
      <c r="H1518" s="16"/>
      <c r="I1518" s="16"/>
      <c r="J1518" s="16"/>
      <c r="L1518" s="2"/>
    </row>
    <row r="1519">
      <c r="B1519" s="37"/>
      <c r="C1519" s="16"/>
      <c r="D1519" s="16"/>
      <c r="E1519" s="16"/>
      <c r="F1519" s="16"/>
      <c r="G1519" s="16"/>
      <c r="H1519" s="16"/>
      <c r="I1519" s="16"/>
      <c r="J1519" s="16"/>
      <c r="L1519" s="2"/>
    </row>
    <row r="1520">
      <c r="B1520" s="37"/>
      <c r="C1520" s="16"/>
      <c r="D1520" s="16"/>
      <c r="E1520" s="16"/>
      <c r="F1520" s="16"/>
      <c r="G1520" s="16"/>
      <c r="H1520" s="16"/>
      <c r="I1520" s="16"/>
      <c r="J1520" s="16"/>
      <c r="L1520" s="2"/>
    </row>
    <row r="1521">
      <c r="B1521" s="37"/>
      <c r="C1521" s="16"/>
      <c r="D1521" s="16"/>
      <c r="E1521" s="16"/>
      <c r="F1521" s="16"/>
      <c r="G1521" s="16"/>
      <c r="H1521" s="16"/>
      <c r="I1521" s="16"/>
      <c r="J1521" s="16"/>
      <c r="L1521" s="2"/>
    </row>
    <row r="1522">
      <c r="B1522" s="37"/>
      <c r="C1522" s="16"/>
      <c r="D1522" s="16"/>
      <c r="E1522" s="16"/>
      <c r="F1522" s="16"/>
      <c r="G1522" s="16"/>
      <c r="H1522" s="16"/>
      <c r="I1522" s="16"/>
      <c r="J1522" s="16"/>
      <c r="L1522" s="2"/>
    </row>
    <row r="1523">
      <c r="B1523" s="37"/>
      <c r="C1523" s="16"/>
      <c r="D1523" s="16"/>
      <c r="E1523" s="16"/>
      <c r="F1523" s="16"/>
      <c r="G1523" s="16"/>
      <c r="H1523" s="16"/>
      <c r="I1523" s="16"/>
      <c r="J1523" s="16"/>
      <c r="L1523" s="2"/>
    </row>
    <row r="1524">
      <c r="B1524" s="37"/>
      <c r="C1524" s="16"/>
      <c r="D1524" s="16"/>
      <c r="E1524" s="16"/>
      <c r="F1524" s="16"/>
      <c r="G1524" s="16"/>
      <c r="H1524" s="16"/>
      <c r="I1524" s="16"/>
      <c r="J1524" s="16"/>
      <c r="L1524" s="2"/>
    </row>
    <row r="1525">
      <c r="B1525" s="37"/>
      <c r="C1525" s="16"/>
      <c r="D1525" s="16"/>
      <c r="E1525" s="16"/>
      <c r="F1525" s="16"/>
      <c r="G1525" s="16"/>
      <c r="H1525" s="16"/>
      <c r="I1525" s="16"/>
      <c r="J1525" s="16"/>
      <c r="L1525" s="2"/>
    </row>
    <row r="1526">
      <c r="B1526" s="37"/>
      <c r="C1526" s="16"/>
      <c r="D1526" s="16"/>
      <c r="E1526" s="16"/>
      <c r="F1526" s="16"/>
      <c r="G1526" s="16"/>
      <c r="H1526" s="16"/>
      <c r="I1526" s="16"/>
      <c r="J1526" s="16"/>
      <c r="L1526" s="2"/>
    </row>
    <row r="1527">
      <c r="B1527" s="37"/>
      <c r="C1527" s="16"/>
      <c r="D1527" s="16"/>
      <c r="E1527" s="16"/>
      <c r="F1527" s="16"/>
      <c r="G1527" s="16"/>
      <c r="H1527" s="16"/>
      <c r="I1527" s="16"/>
      <c r="J1527" s="16"/>
      <c r="L1527" s="2"/>
    </row>
    <row r="1528">
      <c r="B1528" s="37"/>
      <c r="C1528" s="16"/>
      <c r="D1528" s="16"/>
      <c r="E1528" s="16"/>
      <c r="F1528" s="16"/>
      <c r="G1528" s="16"/>
      <c r="H1528" s="16"/>
      <c r="I1528" s="16"/>
      <c r="J1528" s="16"/>
      <c r="L1528" s="2"/>
    </row>
    <row r="1529">
      <c r="B1529" s="37"/>
      <c r="C1529" s="16"/>
      <c r="D1529" s="16"/>
      <c r="E1529" s="16"/>
      <c r="F1529" s="16"/>
      <c r="G1529" s="16"/>
      <c r="H1529" s="16"/>
      <c r="I1529" s="16"/>
      <c r="J1529" s="16"/>
      <c r="L1529" s="2"/>
    </row>
    <row r="1530">
      <c r="B1530" s="37"/>
      <c r="C1530" s="16"/>
      <c r="D1530" s="16"/>
      <c r="E1530" s="16"/>
      <c r="F1530" s="16"/>
      <c r="G1530" s="16"/>
      <c r="H1530" s="16"/>
      <c r="I1530" s="16"/>
      <c r="J1530" s="16"/>
      <c r="L1530" s="2"/>
    </row>
    <row r="1531">
      <c r="B1531" s="37"/>
      <c r="C1531" s="16"/>
      <c r="D1531" s="16"/>
      <c r="E1531" s="16"/>
      <c r="F1531" s="16"/>
      <c r="G1531" s="16"/>
      <c r="H1531" s="16"/>
      <c r="I1531" s="16"/>
      <c r="J1531" s="16"/>
      <c r="L1531" s="2"/>
    </row>
    <row r="1532">
      <c r="B1532" s="37"/>
      <c r="C1532" s="16"/>
      <c r="D1532" s="16"/>
      <c r="E1532" s="16"/>
      <c r="F1532" s="16"/>
      <c r="G1532" s="16"/>
      <c r="H1532" s="16"/>
      <c r="I1532" s="16"/>
      <c r="J1532" s="16"/>
      <c r="L1532" s="2"/>
    </row>
    <row r="1533">
      <c r="B1533" s="37"/>
      <c r="C1533" s="16"/>
      <c r="D1533" s="16"/>
      <c r="E1533" s="16"/>
      <c r="F1533" s="16"/>
      <c r="G1533" s="16"/>
      <c r="H1533" s="16"/>
      <c r="I1533" s="16"/>
      <c r="J1533" s="16"/>
      <c r="L1533" s="2"/>
    </row>
    <row r="1534">
      <c r="B1534" s="37"/>
      <c r="C1534" s="16"/>
      <c r="D1534" s="16"/>
      <c r="E1534" s="16"/>
      <c r="F1534" s="16"/>
      <c r="G1534" s="16"/>
      <c r="H1534" s="16"/>
      <c r="I1534" s="16"/>
      <c r="J1534" s="16"/>
      <c r="L1534" s="2"/>
    </row>
    <row r="1535">
      <c r="B1535" s="37"/>
      <c r="C1535" s="16"/>
      <c r="D1535" s="16"/>
      <c r="E1535" s="16"/>
      <c r="F1535" s="16"/>
      <c r="G1535" s="16"/>
      <c r="H1535" s="16"/>
      <c r="I1535" s="16"/>
      <c r="J1535" s="16"/>
      <c r="L1535" s="2"/>
    </row>
    <row r="1536">
      <c r="B1536" s="37"/>
      <c r="C1536" s="16"/>
      <c r="D1536" s="16"/>
      <c r="E1536" s="16"/>
      <c r="F1536" s="16"/>
      <c r="G1536" s="16"/>
      <c r="H1536" s="16"/>
      <c r="I1536" s="16"/>
      <c r="J1536" s="16"/>
      <c r="L1536" s="2"/>
    </row>
    <row r="1537">
      <c r="B1537" s="37"/>
      <c r="C1537" s="16"/>
      <c r="D1537" s="16"/>
      <c r="E1537" s="16"/>
      <c r="F1537" s="16"/>
      <c r="G1537" s="16"/>
      <c r="H1537" s="16"/>
      <c r="I1537" s="16"/>
      <c r="J1537" s="16"/>
      <c r="L1537" s="2"/>
    </row>
    <row r="1538">
      <c r="B1538" s="37"/>
      <c r="C1538" s="16"/>
      <c r="D1538" s="16"/>
      <c r="E1538" s="16"/>
      <c r="F1538" s="16"/>
      <c r="G1538" s="16"/>
      <c r="H1538" s="16"/>
      <c r="I1538" s="16"/>
      <c r="J1538" s="16"/>
      <c r="L1538" s="2"/>
    </row>
    <row r="1539">
      <c r="B1539" s="37"/>
      <c r="C1539" s="16"/>
      <c r="D1539" s="16"/>
      <c r="E1539" s="16"/>
      <c r="F1539" s="16"/>
      <c r="G1539" s="16"/>
      <c r="H1539" s="16"/>
      <c r="I1539" s="16"/>
      <c r="J1539" s="16"/>
      <c r="L1539" s="2"/>
    </row>
    <row r="1540">
      <c r="B1540" s="37"/>
      <c r="C1540" s="16"/>
      <c r="D1540" s="16"/>
      <c r="E1540" s="16"/>
      <c r="F1540" s="16"/>
      <c r="G1540" s="16"/>
      <c r="H1540" s="16"/>
      <c r="I1540" s="16"/>
      <c r="J1540" s="16"/>
      <c r="L1540" s="2"/>
    </row>
    <row r="1541">
      <c r="B1541" s="37"/>
      <c r="C1541" s="16"/>
      <c r="D1541" s="16"/>
      <c r="E1541" s="16"/>
      <c r="F1541" s="16"/>
      <c r="G1541" s="16"/>
      <c r="H1541" s="16"/>
      <c r="I1541" s="16"/>
      <c r="J1541" s="16"/>
      <c r="L1541" s="2"/>
    </row>
    <row r="1542">
      <c r="B1542" s="37"/>
      <c r="C1542" s="16"/>
      <c r="D1542" s="16"/>
      <c r="E1542" s="16"/>
      <c r="F1542" s="16"/>
      <c r="G1542" s="16"/>
      <c r="H1542" s="16"/>
      <c r="I1542" s="16"/>
      <c r="J1542" s="16"/>
      <c r="L1542" s="2"/>
    </row>
    <row r="1543">
      <c r="B1543" s="37"/>
      <c r="C1543" s="16"/>
      <c r="D1543" s="16"/>
      <c r="E1543" s="16"/>
      <c r="F1543" s="16"/>
      <c r="G1543" s="16"/>
      <c r="H1543" s="16"/>
      <c r="I1543" s="16"/>
      <c r="J1543" s="16"/>
      <c r="L1543" s="2"/>
    </row>
    <row r="1544">
      <c r="B1544" s="37"/>
      <c r="C1544" s="16"/>
      <c r="D1544" s="16"/>
      <c r="E1544" s="16"/>
      <c r="F1544" s="16"/>
      <c r="G1544" s="16"/>
      <c r="H1544" s="16"/>
      <c r="I1544" s="16"/>
      <c r="J1544" s="16"/>
      <c r="L1544" s="2"/>
    </row>
    <row r="1545">
      <c r="B1545" s="37"/>
      <c r="C1545" s="16"/>
      <c r="D1545" s="16"/>
      <c r="E1545" s="16"/>
      <c r="F1545" s="16"/>
      <c r="G1545" s="16"/>
      <c r="H1545" s="16"/>
      <c r="I1545" s="16"/>
      <c r="J1545" s="16"/>
      <c r="L1545" s="2"/>
    </row>
    <row r="1546">
      <c r="B1546" s="37"/>
      <c r="C1546" s="16"/>
      <c r="D1546" s="16"/>
      <c r="E1546" s="16"/>
      <c r="F1546" s="16"/>
      <c r="G1546" s="16"/>
      <c r="H1546" s="16"/>
      <c r="I1546" s="16"/>
      <c r="J1546" s="16"/>
      <c r="L1546" s="2"/>
    </row>
    <row r="1547">
      <c r="B1547" s="37"/>
      <c r="C1547" s="16"/>
      <c r="D1547" s="16"/>
      <c r="E1547" s="16"/>
      <c r="F1547" s="16"/>
      <c r="G1547" s="16"/>
      <c r="H1547" s="16"/>
      <c r="I1547" s="16"/>
      <c r="J1547" s="16"/>
      <c r="L1547" s="2"/>
    </row>
    <row r="1548">
      <c r="B1548" s="37"/>
      <c r="C1548" s="16"/>
      <c r="D1548" s="16"/>
      <c r="E1548" s="16"/>
      <c r="F1548" s="16"/>
      <c r="G1548" s="16"/>
      <c r="H1548" s="16"/>
      <c r="I1548" s="16"/>
      <c r="J1548" s="16"/>
      <c r="L1548" s="2"/>
    </row>
    <row r="1549">
      <c r="B1549" s="37"/>
      <c r="C1549" s="16"/>
      <c r="D1549" s="16"/>
      <c r="E1549" s="16"/>
      <c r="F1549" s="16"/>
      <c r="G1549" s="16"/>
      <c r="H1549" s="16"/>
      <c r="I1549" s="16"/>
      <c r="J1549" s="16"/>
      <c r="L1549" s="2"/>
    </row>
    <row r="1550">
      <c r="B1550" s="37"/>
      <c r="C1550" s="16"/>
      <c r="D1550" s="16"/>
      <c r="E1550" s="16"/>
      <c r="F1550" s="16"/>
      <c r="G1550" s="16"/>
      <c r="H1550" s="16"/>
      <c r="I1550" s="16"/>
      <c r="J1550" s="16"/>
      <c r="L1550" s="2"/>
    </row>
    <row r="1551">
      <c r="B1551" s="37"/>
      <c r="C1551" s="16"/>
      <c r="D1551" s="16"/>
      <c r="E1551" s="16"/>
      <c r="F1551" s="16"/>
      <c r="G1551" s="16"/>
      <c r="H1551" s="16"/>
      <c r="I1551" s="16"/>
      <c r="J1551" s="16"/>
      <c r="L1551" s="2"/>
    </row>
    <row r="1552">
      <c r="B1552" s="37"/>
      <c r="C1552" s="16"/>
      <c r="D1552" s="16"/>
      <c r="E1552" s="16"/>
      <c r="F1552" s="16"/>
      <c r="G1552" s="16"/>
      <c r="H1552" s="16"/>
      <c r="I1552" s="16"/>
      <c r="J1552" s="16"/>
      <c r="L1552" s="2"/>
    </row>
    <row r="1553">
      <c r="B1553" s="37"/>
      <c r="C1553" s="16"/>
      <c r="D1553" s="16"/>
      <c r="E1553" s="16"/>
      <c r="F1553" s="16"/>
      <c r="G1553" s="16"/>
      <c r="H1553" s="16"/>
      <c r="I1553" s="16"/>
      <c r="J1553" s="16"/>
      <c r="L1553" s="2"/>
    </row>
    <row r="1554">
      <c r="B1554" s="37"/>
      <c r="C1554" s="16"/>
      <c r="D1554" s="16"/>
      <c r="E1554" s="16"/>
      <c r="F1554" s="16"/>
      <c r="G1554" s="16"/>
      <c r="H1554" s="16"/>
      <c r="I1554" s="16"/>
      <c r="J1554" s="16"/>
      <c r="L1554" s="2"/>
    </row>
    <row r="1555">
      <c r="B1555" s="37"/>
      <c r="C1555" s="16"/>
      <c r="D1555" s="16"/>
      <c r="E1555" s="16"/>
      <c r="F1555" s="16"/>
      <c r="G1555" s="16"/>
      <c r="H1555" s="16"/>
      <c r="I1555" s="16"/>
      <c r="J1555" s="16"/>
      <c r="L1555" s="2"/>
    </row>
    <row r="1556">
      <c r="B1556" s="37"/>
      <c r="C1556" s="16"/>
      <c r="D1556" s="16"/>
      <c r="E1556" s="16"/>
      <c r="F1556" s="16"/>
      <c r="G1556" s="16"/>
      <c r="H1556" s="16"/>
      <c r="I1556" s="16"/>
      <c r="J1556" s="16"/>
      <c r="L1556" s="2"/>
    </row>
    <row r="1557">
      <c r="B1557" s="37"/>
      <c r="C1557" s="16"/>
      <c r="D1557" s="16"/>
      <c r="E1557" s="16"/>
      <c r="F1557" s="16"/>
      <c r="G1557" s="16"/>
      <c r="H1557" s="16"/>
      <c r="I1557" s="16"/>
      <c r="J1557" s="16"/>
      <c r="L1557" s="2"/>
    </row>
    <row r="1558">
      <c r="B1558" s="37"/>
      <c r="C1558" s="16"/>
      <c r="D1558" s="16"/>
      <c r="E1558" s="16"/>
      <c r="F1558" s="16"/>
      <c r="G1558" s="16"/>
      <c r="H1558" s="16"/>
      <c r="I1558" s="16"/>
      <c r="J1558" s="16"/>
      <c r="L1558" s="2"/>
    </row>
    <row r="1559">
      <c r="B1559" s="37"/>
      <c r="C1559" s="16"/>
      <c r="D1559" s="16"/>
      <c r="E1559" s="16"/>
      <c r="F1559" s="16"/>
      <c r="G1559" s="16"/>
      <c r="H1559" s="16"/>
      <c r="I1559" s="16"/>
      <c r="J1559" s="16"/>
      <c r="L1559" s="2"/>
    </row>
    <row r="1560">
      <c r="B1560" s="37"/>
      <c r="C1560" s="16"/>
      <c r="D1560" s="16"/>
      <c r="E1560" s="16"/>
      <c r="F1560" s="16"/>
      <c r="G1560" s="16"/>
      <c r="H1560" s="16"/>
      <c r="I1560" s="16"/>
      <c r="J1560" s="16"/>
      <c r="L1560" s="2"/>
    </row>
    <row r="1561">
      <c r="B1561" s="37"/>
      <c r="C1561" s="16"/>
      <c r="D1561" s="16"/>
      <c r="E1561" s="16"/>
      <c r="F1561" s="16"/>
      <c r="G1561" s="16"/>
      <c r="H1561" s="16"/>
      <c r="I1561" s="16"/>
      <c r="J1561" s="16"/>
      <c r="L1561" s="2"/>
    </row>
    <row r="1562">
      <c r="B1562" s="37"/>
      <c r="C1562" s="16"/>
      <c r="D1562" s="16"/>
      <c r="E1562" s="16"/>
      <c r="F1562" s="16"/>
      <c r="G1562" s="16"/>
      <c r="H1562" s="16"/>
      <c r="I1562" s="16"/>
      <c r="J1562" s="16"/>
      <c r="L1562" s="2"/>
    </row>
    <row r="1563">
      <c r="B1563" s="37"/>
      <c r="C1563" s="16"/>
      <c r="D1563" s="16"/>
      <c r="E1563" s="16"/>
      <c r="F1563" s="16"/>
      <c r="G1563" s="16"/>
      <c r="H1563" s="16"/>
      <c r="I1563" s="16"/>
      <c r="J1563" s="16"/>
      <c r="L1563" s="2"/>
    </row>
    <row r="1564">
      <c r="B1564" s="37"/>
      <c r="C1564" s="16"/>
      <c r="D1564" s="16"/>
      <c r="E1564" s="16"/>
      <c r="F1564" s="16"/>
      <c r="G1564" s="16"/>
      <c r="H1564" s="16"/>
      <c r="I1564" s="16"/>
      <c r="J1564" s="16"/>
      <c r="L1564" s="2"/>
    </row>
    <row r="1565">
      <c r="B1565" s="37"/>
      <c r="C1565" s="16"/>
      <c r="D1565" s="16"/>
      <c r="E1565" s="16"/>
      <c r="F1565" s="16"/>
      <c r="G1565" s="16"/>
      <c r="H1565" s="16"/>
      <c r="I1565" s="16"/>
      <c r="J1565" s="16"/>
      <c r="L1565" s="2"/>
    </row>
    <row r="1566">
      <c r="B1566" s="37"/>
      <c r="C1566" s="16"/>
      <c r="D1566" s="16"/>
      <c r="E1566" s="16"/>
      <c r="F1566" s="16"/>
      <c r="G1566" s="16"/>
      <c r="H1566" s="16"/>
      <c r="I1566" s="16"/>
      <c r="J1566" s="16"/>
      <c r="L1566" s="2"/>
    </row>
    <row r="1567">
      <c r="B1567" s="37"/>
      <c r="C1567" s="16"/>
      <c r="D1567" s="16"/>
      <c r="E1567" s="16"/>
      <c r="F1567" s="16"/>
      <c r="G1567" s="16"/>
      <c r="H1567" s="16"/>
      <c r="I1567" s="16"/>
      <c r="J1567" s="16"/>
      <c r="L1567" s="2"/>
    </row>
    <row r="1568">
      <c r="B1568" s="37"/>
      <c r="C1568" s="16"/>
      <c r="D1568" s="16"/>
      <c r="E1568" s="16"/>
      <c r="F1568" s="16"/>
      <c r="G1568" s="16"/>
      <c r="H1568" s="16"/>
      <c r="I1568" s="16"/>
      <c r="J1568" s="16"/>
      <c r="L1568" s="2"/>
    </row>
    <row r="1569">
      <c r="B1569" s="37"/>
      <c r="C1569" s="16"/>
      <c r="D1569" s="16"/>
      <c r="E1569" s="16"/>
      <c r="F1569" s="16"/>
      <c r="G1569" s="16"/>
      <c r="H1569" s="16"/>
      <c r="I1569" s="16"/>
      <c r="J1569" s="16"/>
      <c r="L1569" s="2"/>
    </row>
    <row r="1570">
      <c r="B1570" s="37"/>
      <c r="C1570" s="16"/>
      <c r="D1570" s="16"/>
      <c r="E1570" s="16"/>
      <c r="F1570" s="16"/>
      <c r="G1570" s="16"/>
      <c r="H1570" s="16"/>
      <c r="I1570" s="16"/>
      <c r="J1570" s="16"/>
      <c r="L1570" s="2"/>
    </row>
    <row r="1571">
      <c r="B1571" s="37"/>
      <c r="C1571" s="16"/>
      <c r="D1571" s="16"/>
      <c r="E1571" s="16"/>
      <c r="F1571" s="16"/>
      <c r="G1571" s="16"/>
      <c r="H1571" s="16"/>
      <c r="I1571" s="16"/>
      <c r="J1571" s="16"/>
      <c r="L1571" s="2"/>
    </row>
    <row r="1572">
      <c r="B1572" s="37"/>
      <c r="C1572" s="16"/>
      <c r="D1572" s="16"/>
      <c r="E1572" s="16"/>
      <c r="F1572" s="16"/>
      <c r="G1572" s="16"/>
      <c r="H1572" s="16"/>
      <c r="I1572" s="16"/>
      <c r="J1572" s="16"/>
      <c r="L1572" s="2"/>
    </row>
    <row r="1573">
      <c r="B1573" s="37"/>
      <c r="C1573" s="16"/>
      <c r="D1573" s="16"/>
      <c r="E1573" s="16"/>
      <c r="F1573" s="16"/>
      <c r="G1573" s="16"/>
      <c r="H1573" s="16"/>
      <c r="I1573" s="16"/>
      <c r="J1573" s="16"/>
      <c r="L1573" s="2"/>
    </row>
    <row r="1574">
      <c r="B1574" s="37"/>
      <c r="C1574" s="16"/>
      <c r="D1574" s="16"/>
      <c r="E1574" s="16"/>
      <c r="F1574" s="16"/>
      <c r="G1574" s="16"/>
      <c r="H1574" s="16"/>
      <c r="I1574" s="16"/>
      <c r="J1574" s="16"/>
      <c r="L1574" s="2"/>
    </row>
    <row r="1575">
      <c r="B1575" s="37"/>
      <c r="C1575" s="16"/>
      <c r="D1575" s="16"/>
      <c r="E1575" s="16"/>
      <c r="F1575" s="16"/>
      <c r="G1575" s="16"/>
      <c r="H1575" s="16"/>
      <c r="I1575" s="16"/>
      <c r="J1575" s="16"/>
      <c r="L1575" s="2"/>
    </row>
    <row r="1576">
      <c r="B1576" s="37"/>
      <c r="C1576" s="16"/>
      <c r="D1576" s="16"/>
      <c r="E1576" s="16"/>
      <c r="F1576" s="16"/>
      <c r="G1576" s="16"/>
      <c r="H1576" s="16"/>
      <c r="I1576" s="16"/>
      <c r="J1576" s="16"/>
      <c r="L1576" s="2"/>
    </row>
    <row r="1577">
      <c r="B1577" s="37"/>
      <c r="C1577" s="16"/>
      <c r="D1577" s="16"/>
      <c r="E1577" s="16"/>
      <c r="F1577" s="16"/>
      <c r="G1577" s="16"/>
      <c r="H1577" s="16"/>
      <c r="I1577" s="16"/>
      <c r="J1577" s="16"/>
      <c r="L1577" s="2"/>
    </row>
    <row r="1578">
      <c r="B1578" s="37"/>
      <c r="C1578" s="16"/>
      <c r="D1578" s="16"/>
      <c r="E1578" s="16"/>
      <c r="F1578" s="16"/>
      <c r="G1578" s="16"/>
      <c r="H1578" s="16"/>
      <c r="I1578" s="16"/>
      <c r="J1578" s="16"/>
      <c r="L1578" s="2"/>
    </row>
    <row r="1579">
      <c r="B1579" s="37"/>
      <c r="C1579" s="16"/>
      <c r="D1579" s="16"/>
      <c r="E1579" s="16"/>
      <c r="F1579" s="16"/>
      <c r="G1579" s="16"/>
      <c r="H1579" s="16"/>
      <c r="I1579" s="16"/>
      <c r="J1579" s="16"/>
      <c r="L1579" s="2"/>
    </row>
    <row r="1580">
      <c r="B1580" s="37"/>
      <c r="C1580" s="16"/>
      <c r="D1580" s="16"/>
      <c r="E1580" s="16"/>
      <c r="F1580" s="16"/>
      <c r="G1580" s="16"/>
      <c r="H1580" s="16"/>
      <c r="I1580" s="16"/>
      <c r="J1580" s="16"/>
      <c r="L1580" s="2"/>
    </row>
    <row r="1581">
      <c r="B1581" s="37"/>
      <c r="C1581" s="16"/>
      <c r="D1581" s="16"/>
      <c r="E1581" s="16"/>
      <c r="F1581" s="16"/>
      <c r="G1581" s="16"/>
      <c r="H1581" s="16"/>
      <c r="I1581" s="16"/>
      <c r="J1581" s="16"/>
      <c r="L1581" s="2"/>
    </row>
    <row r="1582">
      <c r="B1582" s="37"/>
      <c r="C1582" s="16"/>
      <c r="D1582" s="16"/>
      <c r="E1582" s="16"/>
      <c r="F1582" s="16"/>
      <c r="G1582" s="16"/>
      <c r="H1582" s="16"/>
      <c r="I1582" s="16"/>
      <c r="J1582" s="16"/>
      <c r="L1582" s="2"/>
    </row>
    <row r="1583">
      <c r="B1583" s="37"/>
      <c r="C1583" s="16"/>
      <c r="D1583" s="16"/>
      <c r="E1583" s="16"/>
      <c r="F1583" s="16"/>
      <c r="G1583" s="16"/>
      <c r="H1583" s="16"/>
      <c r="I1583" s="16"/>
      <c r="J1583" s="16"/>
      <c r="L1583" s="2"/>
    </row>
    <row r="1584">
      <c r="B1584" s="37"/>
      <c r="C1584" s="16"/>
      <c r="D1584" s="16"/>
      <c r="E1584" s="16"/>
      <c r="F1584" s="16"/>
      <c r="G1584" s="16"/>
      <c r="H1584" s="16"/>
      <c r="I1584" s="16"/>
      <c r="J1584" s="16"/>
      <c r="L1584" s="2"/>
    </row>
    <row r="1585">
      <c r="B1585" s="37"/>
      <c r="C1585" s="16"/>
      <c r="D1585" s="16"/>
      <c r="E1585" s="16"/>
      <c r="F1585" s="16"/>
      <c r="G1585" s="16"/>
      <c r="H1585" s="16"/>
      <c r="I1585" s="16"/>
      <c r="J1585" s="16"/>
      <c r="L1585" s="2"/>
    </row>
    <row r="1586">
      <c r="B1586" s="37"/>
      <c r="C1586" s="16"/>
      <c r="D1586" s="16"/>
      <c r="E1586" s="16"/>
      <c r="F1586" s="16"/>
      <c r="G1586" s="16"/>
      <c r="H1586" s="16"/>
      <c r="I1586" s="16"/>
      <c r="J1586" s="16"/>
      <c r="L1586" s="2"/>
    </row>
    <row r="1587">
      <c r="B1587" s="37"/>
      <c r="C1587" s="16"/>
      <c r="D1587" s="16"/>
      <c r="E1587" s="16"/>
      <c r="F1587" s="16"/>
      <c r="G1587" s="16"/>
      <c r="H1587" s="16"/>
      <c r="I1587" s="16"/>
      <c r="J1587" s="16"/>
      <c r="L1587" s="2"/>
    </row>
    <row r="1588">
      <c r="B1588" s="37"/>
      <c r="C1588" s="16"/>
      <c r="D1588" s="16"/>
      <c r="E1588" s="16"/>
      <c r="F1588" s="16"/>
      <c r="G1588" s="16"/>
      <c r="H1588" s="16"/>
      <c r="I1588" s="16"/>
      <c r="J1588" s="16"/>
      <c r="L1588" s="2"/>
    </row>
    <row r="1589">
      <c r="B1589" s="37"/>
      <c r="C1589" s="16"/>
      <c r="D1589" s="16"/>
      <c r="E1589" s="16"/>
      <c r="F1589" s="16"/>
      <c r="G1589" s="16"/>
      <c r="H1589" s="16"/>
      <c r="I1589" s="16"/>
      <c r="J1589" s="16"/>
      <c r="L1589" s="2"/>
    </row>
    <row r="1590">
      <c r="B1590" s="37"/>
      <c r="C1590" s="16"/>
      <c r="D1590" s="16"/>
      <c r="E1590" s="16"/>
      <c r="F1590" s="16"/>
      <c r="G1590" s="16"/>
      <c r="H1590" s="16"/>
      <c r="I1590" s="16"/>
      <c r="J1590" s="16"/>
      <c r="L1590" s="2"/>
    </row>
    <row r="1591">
      <c r="B1591" s="37"/>
      <c r="C1591" s="16"/>
      <c r="D1591" s="16"/>
      <c r="E1591" s="16"/>
      <c r="F1591" s="16"/>
      <c r="G1591" s="16"/>
      <c r="H1591" s="16"/>
      <c r="I1591" s="16"/>
      <c r="J1591" s="16"/>
      <c r="L1591" s="2"/>
    </row>
    <row r="1592">
      <c r="B1592" s="37"/>
      <c r="C1592" s="16"/>
      <c r="D1592" s="16"/>
      <c r="E1592" s="16"/>
      <c r="F1592" s="16"/>
      <c r="G1592" s="16"/>
      <c r="H1592" s="16"/>
      <c r="I1592" s="16"/>
      <c r="J1592" s="16"/>
      <c r="L1592" s="2"/>
    </row>
    <row r="1593">
      <c r="B1593" s="37"/>
      <c r="C1593" s="16"/>
      <c r="D1593" s="16"/>
      <c r="E1593" s="16"/>
      <c r="F1593" s="16"/>
      <c r="G1593" s="16"/>
      <c r="H1593" s="16"/>
      <c r="I1593" s="16"/>
      <c r="J1593" s="16"/>
      <c r="L1593" s="2"/>
    </row>
    <row r="1594">
      <c r="B1594" s="37"/>
      <c r="C1594" s="16"/>
      <c r="D1594" s="16"/>
      <c r="E1594" s="16"/>
      <c r="F1594" s="16"/>
      <c r="G1594" s="16"/>
      <c r="H1594" s="16"/>
      <c r="I1594" s="16"/>
      <c r="J1594" s="16"/>
      <c r="L1594" s="2"/>
    </row>
    <row r="1595">
      <c r="B1595" s="37"/>
      <c r="C1595" s="16"/>
      <c r="D1595" s="16"/>
      <c r="E1595" s="16"/>
      <c r="F1595" s="16"/>
      <c r="G1595" s="16"/>
      <c r="H1595" s="16"/>
      <c r="I1595" s="16"/>
      <c r="J1595" s="16"/>
      <c r="L1595" s="2"/>
    </row>
    <row r="1596">
      <c r="B1596" s="37"/>
      <c r="C1596" s="16"/>
      <c r="D1596" s="16"/>
      <c r="E1596" s="16"/>
      <c r="F1596" s="16"/>
      <c r="G1596" s="16"/>
      <c r="H1596" s="16"/>
      <c r="I1596" s="16"/>
      <c r="J1596" s="16"/>
      <c r="L1596" s="2"/>
    </row>
    <row r="1597">
      <c r="B1597" s="37"/>
      <c r="C1597" s="16"/>
      <c r="D1597" s="16"/>
      <c r="E1597" s="16"/>
      <c r="F1597" s="16"/>
      <c r="G1597" s="16"/>
      <c r="H1597" s="16"/>
      <c r="I1597" s="16"/>
      <c r="J1597" s="16"/>
      <c r="L1597" s="2"/>
    </row>
    <row r="1598">
      <c r="B1598" s="37"/>
      <c r="C1598" s="16"/>
      <c r="D1598" s="16"/>
      <c r="E1598" s="16"/>
      <c r="F1598" s="16"/>
      <c r="G1598" s="16"/>
      <c r="H1598" s="16"/>
      <c r="I1598" s="16"/>
      <c r="J1598" s="16"/>
      <c r="L1598" s="2"/>
    </row>
    <row r="1599">
      <c r="B1599" s="37"/>
      <c r="C1599" s="16"/>
      <c r="D1599" s="16"/>
      <c r="E1599" s="16"/>
      <c r="F1599" s="16"/>
      <c r="G1599" s="16"/>
      <c r="H1599" s="16"/>
      <c r="I1599" s="16"/>
      <c r="J1599" s="16"/>
      <c r="L1599" s="2"/>
    </row>
    <row r="1600">
      <c r="B1600" s="37"/>
      <c r="C1600" s="16"/>
      <c r="D1600" s="16"/>
      <c r="E1600" s="16"/>
      <c r="F1600" s="16"/>
      <c r="G1600" s="16"/>
      <c r="H1600" s="16"/>
      <c r="I1600" s="16"/>
      <c r="J1600" s="16"/>
      <c r="L1600" s="2"/>
    </row>
    <row r="1601">
      <c r="B1601" s="37"/>
      <c r="C1601" s="16"/>
      <c r="D1601" s="16"/>
      <c r="E1601" s="16"/>
      <c r="F1601" s="16"/>
      <c r="G1601" s="16"/>
      <c r="H1601" s="16"/>
      <c r="I1601" s="16"/>
      <c r="J1601" s="16"/>
      <c r="L1601" s="2"/>
    </row>
    <row r="1602">
      <c r="B1602" s="37"/>
      <c r="C1602" s="16"/>
      <c r="D1602" s="16"/>
      <c r="E1602" s="16"/>
      <c r="F1602" s="16"/>
      <c r="G1602" s="16"/>
      <c r="H1602" s="16"/>
      <c r="I1602" s="16"/>
      <c r="J1602" s="16"/>
      <c r="L1602" s="2"/>
    </row>
    <row r="1603">
      <c r="B1603" s="37"/>
      <c r="C1603" s="16"/>
      <c r="D1603" s="16"/>
      <c r="E1603" s="16"/>
      <c r="F1603" s="16"/>
      <c r="G1603" s="16"/>
      <c r="H1603" s="16"/>
      <c r="I1603" s="16"/>
      <c r="J1603" s="16"/>
      <c r="L1603" s="2"/>
    </row>
    <row r="1604">
      <c r="B1604" s="37"/>
      <c r="C1604" s="16"/>
      <c r="D1604" s="16"/>
      <c r="E1604" s="16"/>
      <c r="F1604" s="16"/>
      <c r="G1604" s="16"/>
      <c r="H1604" s="16"/>
      <c r="I1604" s="16"/>
      <c r="J1604" s="16"/>
      <c r="L1604" s="2"/>
    </row>
    <row r="1605">
      <c r="B1605" s="37"/>
      <c r="C1605" s="16"/>
      <c r="D1605" s="16"/>
      <c r="E1605" s="16"/>
      <c r="F1605" s="16"/>
      <c r="G1605" s="16"/>
      <c r="H1605" s="16"/>
      <c r="I1605" s="16"/>
      <c r="J1605" s="16"/>
      <c r="L1605" s="2"/>
    </row>
    <row r="1606">
      <c r="B1606" s="37"/>
      <c r="C1606" s="16"/>
      <c r="D1606" s="16"/>
      <c r="E1606" s="16"/>
      <c r="F1606" s="16"/>
      <c r="G1606" s="16"/>
      <c r="H1606" s="16"/>
      <c r="I1606" s="16"/>
      <c r="J1606" s="16"/>
      <c r="L1606" s="2"/>
    </row>
    <row r="1607">
      <c r="B1607" s="37"/>
      <c r="C1607" s="16"/>
      <c r="D1607" s="16"/>
      <c r="E1607" s="16"/>
      <c r="F1607" s="16"/>
      <c r="G1607" s="16"/>
      <c r="H1607" s="16"/>
      <c r="I1607" s="16"/>
      <c r="J1607" s="16"/>
      <c r="L1607" s="2"/>
    </row>
    <row r="1608">
      <c r="B1608" s="37"/>
      <c r="C1608" s="16"/>
      <c r="D1608" s="16"/>
      <c r="E1608" s="16"/>
      <c r="F1608" s="16"/>
      <c r="G1608" s="16"/>
      <c r="H1608" s="16"/>
      <c r="I1608" s="16"/>
      <c r="J1608" s="16"/>
      <c r="L1608" s="2"/>
    </row>
    <row r="1609">
      <c r="B1609" s="37"/>
      <c r="C1609" s="16"/>
      <c r="D1609" s="16"/>
      <c r="E1609" s="16"/>
      <c r="F1609" s="16"/>
      <c r="G1609" s="16"/>
      <c r="H1609" s="16"/>
      <c r="I1609" s="16"/>
      <c r="J1609" s="16"/>
      <c r="L1609" s="2"/>
    </row>
    <row r="1610">
      <c r="B1610" s="37"/>
      <c r="C1610" s="16"/>
      <c r="D1610" s="16"/>
      <c r="E1610" s="16"/>
      <c r="F1610" s="16"/>
      <c r="G1610" s="16"/>
      <c r="H1610" s="16"/>
      <c r="I1610" s="16"/>
      <c r="J1610" s="16"/>
      <c r="L1610" s="2"/>
    </row>
    <row r="1611">
      <c r="B1611" s="37"/>
      <c r="C1611" s="16"/>
      <c r="D1611" s="16"/>
      <c r="E1611" s="16"/>
      <c r="F1611" s="16"/>
      <c r="G1611" s="16"/>
      <c r="H1611" s="16"/>
      <c r="I1611" s="16"/>
      <c r="J1611" s="16"/>
      <c r="L1611" s="2"/>
    </row>
    <row r="1612">
      <c r="B1612" s="37"/>
      <c r="C1612" s="16"/>
      <c r="D1612" s="16"/>
      <c r="E1612" s="16"/>
      <c r="F1612" s="16"/>
      <c r="G1612" s="16"/>
      <c r="H1612" s="16"/>
      <c r="I1612" s="16"/>
      <c r="J1612" s="16"/>
      <c r="L1612" s="2"/>
    </row>
    <row r="1613">
      <c r="B1613" s="37"/>
      <c r="C1613" s="16"/>
      <c r="D1613" s="16"/>
      <c r="E1613" s="16"/>
      <c r="F1613" s="16"/>
      <c r="G1613" s="16"/>
      <c r="H1613" s="16"/>
      <c r="I1613" s="16"/>
      <c r="J1613" s="16"/>
      <c r="L1613" s="2"/>
    </row>
    <row r="1614">
      <c r="B1614" s="37"/>
      <c r="C1614" s="16"/>
      <c r="D1614" s="16"/>
      <c r="E1614" s="16"/>
      <c r="F1614" s="16"/>
      <c r="G1614" s="16"/>
      <c r="H1614" s="16"/>
      <c r="I1614" s="16"/>
      <c r="J1614" s="16"/>
      <c r="L1614" s="2"/>
    </row>
    <row r="1615">
      <c r="B1615" s="37"/>
      <c r="C1615" s="16"/>
      <c r="D1615" s="16"/>
      <c r="E1615" s="16"/>
      <c r="F1615" s="16"/>
      <c r="G1615" s="16"/>
      <c r="H1615" s="16"/>
      <c r="I1615" s="16"/>
      <c r="J1615" s="16"/>
      <c r="L1615" s="2"/>
    </row>
    <row r="1616">
      <c r="B1616" s="37"/>
      <c r="C1616" s="16"/>
      <c r="D1616" s="16"/>
      <c r="E1616" s="16"/>
      <c r="F1616" s="16"/>
      <c r="G1616" s="16"/>
      <c r="H1616" s="16"/>
      <c r="I1616" s="16"/>
      <c r="J1616" s="16"/>
      <c r="L1616" s="2"/>
    </row>
    <row r="1617">
      <c r="B1617" s="37"/>
      <c r="C1617" s="16"/>
      <c r="D1617" s="16"/>
      <c r="E1617" s="16"/>
      <c r="F1617" s="16"/>
      <c r="G1617" s="16"/>
      <c r="H1617" s="16"/>
      <c r="I1617" s="16"/>
      <c r="J1617" s="16"/>
      <c r="L1617" s="2"/>
    </row>
    <row r="1618">
      <c r="B1618" s="37"/>
      <c r="C1618" s="16"/>
      <c r="D1618" s="16"/>
      <c r="E1618" s="16"/>
      <c r="F1618" s="16"/>
      <c r="G1618" s="16"/>
      <c r="H1618" s="16"/>
      <c r="I1618" s="16"/>
      <c r="J1618" s="16"/>
      <c r="L1618" s="2"/>
    </row>
    <row r="1619">
      <c r="B1619" s="37"/>
      <c r="C1619" s="16"/>
      <c r="D1619" s="16"/>
      <c r="E1619" s="16"/>
      <c r="F1619" s="16"/>
      <c r="G1619" s="16"/>
      <c r="H1619" s="16"/>
      <c r="I1619" s="16"/>
      <c r="J1619" s="16"/>
      <c r="L1619" s="2"/>
    </row>
    <row r="1620">
      <c r="B1620" s="37"/>
      <c r="C1620" s="16"/>
      <c r="D1620" s="16"/>
      <c r="E1620" s="16"/>
      <c r="F1620" s="16"/>
      <c r="G1620" s="16"/>
      <c r="H1620" s="16"/>
      <c r="I1620" s="16"/>
      <c r="J1620" s="16"/>
      <c r="L1620" s="2"/>
    </row>
    <row r="1621">
      <c r="B1621" s="37"/>
      <c r="C1621" s="16"/>
      <c r="D1621" s="16"/>
      <c r="E1621" s="16"/>
      <c r="F1621" s="16"/>
      <c r="G1621" s="16"/>
      <c r="H1621" s="16"/>
      <c r="I1621" s="16"/>
      <c r="J1621" s="16"/>
      <c r="L1621" s="2"/>
    </row>
    <row r="1622">
      <c r="B1622" s="37"/>
      <c r="C1622" s="16"/>
      <c r="D1622" s="16"/>
      <c r="E1622" s="16"/>
      <c r="F1622" s="16"/>
      <c r="G1622" s="16"/>
      <c r="H1622" s="16"/>
      <c r="I1622" s="16"/>
      <c r="J1622" s="16"/>
      <c r="L1622" s="2"/>
    </row>
    <row r="1623">
      <c r="B1623" s="37"/>
      <c r="C1623" s="16"/>
      <c r="D1623" s="16"/>
      <c r="E1623" s="16"/>
      <c r="F1623" s="16"/>
      <c r="G1623" s="16"/>
      <c r="H1623" s="16"/>
      <c r="I1623" s="16"/>
      <c r="J1623" s="16"/>
      <c r="L1623" s="2"/>
    </row>
    <row r="1624">
      <c r="B1624" s="37"/>
      <c r="C1624" s="16"/>
      <c r="D1624" s="16"/>
      <c r="E1624" s="16"/>
      <c r="F1624" s="16"/>
      <c r="G1624" s="16"/>
      <c r="H1624" s="16"/>
      <c r="I1624" s="16"/>
      <c r="J1624" s="16"/>
      <c r="L1624" s="2"/>
    </row>
    <row r="1625">
      <c r="B1625" s="37"/>
      <c r="C1625" s="16"/>
      <c r="D1625" s="16"/>
      <c r="E1625" s="16"/>
      <c r="F1625" s="16"/>
      <c r="G1625" s="16"/>
      <c r="H1625" s="16"/>
      <c r="I1625" s="16"/>
      <c r="J1625" s="16"/>
      <c r="L1625" s="2"/>
    </row>
    <row r="1626">
      <c r="B1626" s="37"/>
      <c r="C1626" s="16"/>
      <c r="D1626" s="16"/>
      <c r="E1626" s="16"/>
      <c r="F1626" s="16"/>
      <c r="G1626" s="16"/>
      <c r="H1626" s="16"/>
      <c r="I1626" s="16"/>
      <c r="J1626" s="16"/>
      <c r="L1626" s="2"/>
    </row>
    <row r="1627">
      <c r="B1627" s="37"/>
      <c r="C1627" s="16"/>
      <c r="D1627" s="16"/>
      <c r="E1627" s="16"/>
      <c r="F1627" s="16"/>
      <c r="G1627" s="16"/>
      <c r="H1627" s="16"/>
      <c r="I1627" s="16"/>
      <c r="J1627" s="16"/>
      <c r="L1627" s="2"/>
    </row>
    <row r="1628">
      <c r="B1628" s="37"/>
      <c r="C1628" s="16"/>
      <c r="D1628" s="16"/>
      <c r="E1628" s="16"/>
      <c r="F1628" s="16"/>
      <c r="G1628" s="16"/>
      <c r="H1628" s="16"/>
      <c r="I1628" s="16"/>
      <c r="J1628" s="16"/>
      <c r="L1628" s="2"/>
    </row>
    <row r="1629">
      <c r="B1629" s="37"/>
      <c r="C1629" s="16"/>
      <c r="D1629" s="16"/>
      <c r="E1629" s="16"/>
      <c r="F1629" s="16"/>
      <c r="G1629" s="16"/>
      <c r="H1629" s="16"/>
      <c r="I1629" s="16"/>
      <c r="J1629" s="16"/>
      <c r="L1629" s="2"/>
    </row>
    <row r="1630">
      <c r="B1630" s="37"/>
      <c r="C1630" s="16"/>
      <c r="D1630" s="16"/>
      <c r="E1630" s="16"/>
      <c r="F1630" s="16"/>
      <c r="G1630" s="16"/>
      <c r="H1630" s="16"/>
      <c r="I1630" s="16"/>
      <c r="J1630" s="16"/>
      <c r="L1630" s="2"/>
    </row>
    <row r="1631">
      <c r="B1631" s="37"/>
      <c r="C1631" s="16"/>
      <c r="D1631" s="16"/>
      <c r="E1631" s="16"/>
      <c r="F1631" s="16"/>
      <c r="G1631" s="16"/>
      <c r="H1631" s="16"/>
      <c r="I1631" s="16"/>
      <c r="J1631" s="16"/>
      <c r="L1631" s="2"/>
    </row>
    <row r="1632">
      <c r="B1632" s="37"/>
      <c r="C1632" s="16"/>
      <c r="D1632" s="16"/>
      <c r="E1632" s="16"/>
      <c r="F1632" s="16"/>
      <c r="G1632" s="16"/>
      <c r="H1632" s="16"/>
      <c r="I1632" s="16"/>
      <c r="J1632" s="16"/>
      <c r="L1632" s="2"/>
    </row>
    <row r="1633">
      <c r="B1633" s="37"/>
      <c r="C1633" s="16"/>
      <c r="D1633" s="16"/>
      <c r="E1633" s="16"/>
      <c r="F1633" s="16"/>
      <c r="G1633" s="16"/>
      <c r="H1633" s="16"/>
      <c r="I1633" s="16"/>
      <c r="J1633" s="16"/>
      <c r="L1633" s="2"/>
    </row>
    <row r="1634">
      <c r="B1634" s="37"/>
      <c r="C1634" s="16"/>
      <c r="D1634" s="16"/>
      <c r="E1634" s="16"/>
      <c r="F1634" s="16"/>
      <c r="G1634" s="16"/>
      <c r="H1634" s="16"/>
      <c r="I1634" s="16"/>
      <c r="J1634" s="16"/>
      <c r="L1634" s="2"/>
    </row>
    <row r="1635">
      <c r="B1635" s="37"/>
      <c r="C1635" s="16"/>
      <c r="D1635" s="16"/>
      <c r="E1635" s="16"/>
      <c r="F1635" s="16"/>
      <c r="G1635" s="16"/>
      <c r="H1635" s="16"/>
      <c r="I1635" s="16"/>
      <c r="J1635" s="16"/>
      <c r="L1635" s="2"/>
    </row>
    <row r="1636">
      <c r="B1636" s="37"/>
      <c r="C1636" s="16"/>
      <c r="D1636" s="16"/>
      <c r="E1636" s="16"/>
      <c r="F1636" s="16"/>
      <c r="G1636" s="16"/>
      <c r="H1636" s="16"/>
      <c r="I1636" s="16"/>
      <c r="J1636" s="16"/>
      <c r="L1636" s="2"/>
    </row>
    <row r="1637">
      <c r="B1637" s="37"/>
      <c r="C1637" s="16"/>
      <c r="D1637" s="16"/>
      <c r="E1637" s="16"/>
      <c r="F1637" s="16"/>
      <c r="G1637" s="16"/>
      <c r="H1637" s="16"/>
      <c r="I1637" s="16"/>
      <c r="J1637" s="16"/>
      <c r="L1637" s="2"/>
    </row>
    <row r="1638">
      <c r="B1638" s="37"/>
      <c r="C1638" s="16"/>
      <c r="D1638" s="16"/>
      <c r="E1638" s="16"/>
      <c r="F1638" s="16"/>
      <c r="G1638" s="16"/>
      <c r="H1638" s="16"/>
      <c r="I1638" s="16"/>
      <c r="J1638" s="16"/>
      <c r="L1638" s="2"/>
    </row>
    <row r="1639">
      <c r="B1639" s="37"/>
      <c r="C1639" s="16"/>
      <c r="D1639" s="16"/>
      <c r="E1639" s="16"/>
      <c r="F1639" s="16"/>
      <c r="G1639" s="16"/>
      <c r="H1639" s="16"/>
      <c r="I1639" s="16"/>
      <c r="J1639" s="16"/>
      <c r="L1639" s="2"/>
    </row>
    <row r="1640">
      <c r="B1640" s="37"/>
      <c r="C1640" s="16"/>
      <c r="D1640" s="16"/>
      <c r="E1640" s="16"/>
      <c r="F1640" s="16"/>
      <c r="G1640" s="16"/>
      <c r="H1640" s="16"/>
      <c r="I1640" s="16"/>
      <c r="J1640" s="16"/>
      <c r="L1640" s="2"/>
    </row>
    <row r="1641">
      <c r="B1641" s="37"/>
      <c r="C1641" s="16"/>
      <c r="D1641" s="16"/>
      <c r="E1641" s="16"/>
      <c r="F1641" s="16"/>
      <c r="G1641" s="16"/>
      <c r="H1641" s="16"/>
      <c r="I1641" s="16"/>
      <c r="J1641" s="16"/>
      <c r="L1641" s="2"/>
    </row>
    <row r="1642">
      <c r="B1642" s="37"/>
      <c r="C1642" s="16"/>
      <c r="D1642" s="16"/>
      <c r="E1642" s="16"/>
      <c r="F1642" s="16"/>
      <c r="G1642" s="16"/>
      <c r="H1642" s="16"/>
      <c r="I1642" s="16"/>
      <c r="J1642" s="16"/>
      <c r="L1642" s="2"/>
    </row>
    <row r="1643">
      <c r="B1643" s="37"/>
      <c r="C1643" s="16"/>
      <c r="D1643" s="16"/>
      <c r="E1643" s="16"/>
      <c r="F1643" s="16"/>
      <c r="G1643" s="16"/>
      <c r="H1643" s="16"/>
      <c r="I1643" s="16"/>
      <c r="J1643" s="16"/>
      <c r="L1643" s="2"/>
    </row>
    <row r="1644">
      <c r="B1644" s="37"/>
      <c r="C1644" s="16"/>
      <c r="D1644" s="16"/>
      <c r="E1644" s="16"/>
      <c r="F1644" s="16"/>
      <c r="G1644" s="16"/>
      <c r="H1644" s="16"/>
      <c r="I1644" s="16"/>
      <c r="J1644" s="16"/>
      <c r="L1644" s="2"/>
    </row>
    <row r="1645">
      <c r="B1645" s="37"/>
      <c r="C1645" s="16"/>
      <c r="D1645" s="16"/>
      <c r="E1645" s="16"/>
      <c r="F1645" s="16"/>
      <c r="G1645" s="16"/>
      <c r="H1645" s="16"/>
      <c r="I1645" s="16"/>
      <c r="J1645" s="16"/>
      <c r="L1645" s="2"/>
    </row>
    <row r="1646">
      <c r="B1646" s="37"/>
      <c r="C1646" s="16"/>
      <c r="D1646" s="16"/>
      <c r="E1646" s="16"/>
      <c r="F1646" s="16"/>
      <c r="G1646" s="16"/>
      <c r="H1646" s="16"/>
      <c r="I1646" s="16"/>
      <c r="J1646" s="16"/>
      <c r="L1646" s="2"/>
    </row>
    <row r="1647">
      <c r="B1647" s="37"/>
      <c r="C1647" s="16"/>
      <c r="D1647" s="16"/>
      <c r="E1647" s="16"/>
      <c r="F1647" s="16"/>
      <c r="G1647" s="16"/>
      <c r="H1647" s="16"/>
      <c r="I1647" s="16"/>
      <c r="J1647" s="16"/>
      <c r="L1647" s="2"/>
    </row>
    <row r="1648">
      <c r="B1648" s="37"/>
      <c r="C1648" s="16"/>
      <c r="D1648" s="16"/>
      <c r="E1648" s="16"/>
      <c r="F1648" s="16"/>
      <c r="G1648" s="16"/>
      <c r="H1648" s="16"/>
      <c r="I1648" s="16"/>
      <c r="J1648" s="16"/>
      <c r="L1648" s="2"/>
    </row>
    <row r="1649">
      <c r="B1649" s="37"/>
      <c r="C1649" s="16"/>
      <c r="D1649" s="16"/>
      <c r="E1649" s="16"/>
      <c r="F1649" s="16"/>
      <c r="G1649" s="16"/>
      <c r="H1649" s="16"/>
      <c r="I1649" s="16"/>
      <c r="J1649" s="16"/>
      <c r="L1649" s="2"/>
    </row>
    <row r="1650">
      <c r="B1650" s="37"/>
      <c r="C1650" s="16"/>
      <c r="D1650" s="16"/>
      <c r="E1650" s="16"/>
      <c r="F1650" s="16"/>
      <c r="G1650" s="16"/>
      <c r="H1650" s="16"/>
      <c r="I1650" s="16"/>
      <c r="J1650" s="16"/>
      <c r="L1650" s="2"/>
    </row>
    <row r="1651">
      <c r="B1651" s="37"/>
      <c r="C1651" s="16"/>
      <c r="D1651" s="16"/>
      <c r="E1651" s="16"/>
      <c r="F1651" s="16"/>
      <c r="G1651" s="16"/>
      <c r="H1651" s="16"/>
      <c r="I1651" s="16"/>
      <c r="J1651" s="16"/>
      <c r="L1651" s="2"/>
    </row>
    <row r="1652">
      <c r="B1652" s="37"/>
      <c r="C1652" s="16"/>
      <c r="D1652" s="16"/>
      <c r="E1652" s="16"/>
      <c r="F1652" s="16"/>
      <c r="G1652" s="16"/>
      <c r="H1652" s="16"/>
      <c r="I1652" s="16"/>
      <c r="J1652" s="16"/>
      <c r="L1652" s="2"/>
    </row>
    <row r="1653">
      <c r="B1653" s="37"/>
      <c r="C1653" s="16"/>
      <c r="D1653" s="16"/>
      <c r="E1653" s="16"/>
      <c r="F1653" s="16"/>
      <c r="G1653" s="16"/>
      <c r="H1653" s="16"/>
      <c r="I1653" s="16"/>
      <c r="J1653" s="16"/>
      <c r="L1653" s="2"/>
    </row>
    <row r="1654">
      <c r="B1654" s="37"/>
      <c r="C1654" s="16"/>
      <c r="D1654" s="16"/>
      <c r="E1654" s="16"/>
      <c r="F1654" s="16"/>
      <c r="G1654" s="16"/>
      <c r="H1654" s="16"/>
      <c r="I1654" s="16"/>
      <c r="J1654" s="16"/>
      <c r="L1654" s="2"/>
    </row>
    <row r="1655">
      <c r="B1655" s="37"/>
      <c r="C1655" s="16"/>
      <c r="D1655" s="16"/>
      <c r="E1655" s="16"/>
      <c r="F1655" s="16"/>
      <c r="G1655" s="16"/>
      <c r="H1655" s="16"/>
      <c r="I1655" s="16"/>
      <c r="J1655" s="16"/>
      <c r="L1655" s="2"/>
    </row>
    <row r="1656">
      <c r="B1656" s="37"/>
      <c r="C1656" s="16"/>
      <c r="D1656" s="16"/>
      <c r="E1656" s="16"/>
      <c r="F1656" s="16"/>
      <c r="G1656" s="16"/>
      <c r="H1656" s="16"/>
      <c r="I1656" s="16"/>
      <c r="J1656" s="16"/>
      <c r="L1656" s="2"/>
    </row>
    <row r="1657">
      <c r="B1657" s="37"/>
      <c r="C1657" s="16"/>
      <c r="D1657" s="16"/>
      <c r="E1657" s="16"/>
      <c r="F1657" s="16"/>
      <c r="G1657" s="16"/>
      <c r="H1657" s="16"/>
      <c r="I1657" s="16"/>
      <c r="J1657" s="16"/>
      <c r="L1657" s="2"/>
    </row>
    <row r="1658">
      <c r="B1658" s="37"/>
      <c r="C1658" s="16"/>
      <c r="D1658" s="16"/>
      <c r="E1658" s="16"/>
      <c r="F1658" s="16"/>
      <c r="G1658" s="16"/>
      <c r="H1658" s="16"/>
      <c r="I1658" s="16"/>
      <c r="J1658" s="16"/>
      <c r="L1658" s="2"/>
    </row>
    <row r="1659">
      <c r="B1659" s="37"/>
      <c r="C1659" s="16"/>
      <c r="D1659" s="16"/>
      <c r="E1659" s="16"/>
      <c r="F1659" s="16"/>
      <c r="G1659" s="16"/>
      <c r="H1659" s="16"/>
      <c r="I1659" s="16"/>
      <c r="J1659" s="16"/>
      <c r="L1659" s="2"/>
    </row>
    <row r="1660">
      <c r="B1660" s="37"/>
      <c r="C1660" s="16"/>
      <c r="D1660" s="16"/>
      <c r="E1660" s="16"/>
      <c r="F1660" s="16"/>
      <c r="G1660" s="16"/>
      <c r="H1660" s="16"/>
      <c r="I1660" s="16"/>
      <c r="J1660" s="16"/>
      <c r="L1660" s="2"/>
    </row>
    <row r="1661">
      <c r="B1661" s="37"/>
      <c r="C1661" s="16"/>
      <c r="D1661" s="16"/>
      <c r="E1661" s="16"/>
      <c r="F1661" s="16"/>
      <c r="G1661" s="16"/>
      <c r="H1661" s="16"/>
      <c r="I1661" s="16"/>
      <c r="J1661" s="16"/>
      <c r="L1661" s="2"/>
    </row>
    <row r="1662">
      <c r="B1662" s="37"/>
      <c r="C1662" s="16"/>
      <c r="D1662" s="16"/>
      <c r="E1662" s="16"/>
      <c r="F1662" s="16"/>
      <c r="G1662" s="16"/>
      <c r="H1662" s="16"/>
      <c r="I1662" s="16"/>
      <c r="J1662" s="16"/>
      <c r="L1662" s="2"/>
    </row>
    <row r="1663">
      <c r="B1663" s="37"/>
      <c r="C1663" s="16"/>
      <c r="D1663" s="16"/>
      <c r="E1663" s="16"/>
      <c r="F1663" s="16"/>
      <c r="G1663" s="16"/>
      <c r="H1663" s="16"/>
      <c r="I1663" s="16"/>
      <c r="J1663" s="16"/>
      <c r="L1663" s="2"/>
    </row>
    <row r="1664">
      <c r="B1664" s="37"/>
      <c r="C1664" s="16"/>
      <c r="D1664" s="16"/>
      <c r="E1664" s="16"/>
      <c r="F1664" s="16"/>
      <c r="G1664" s="16"/>
      <c r="H1664" s="16"/>
      <c r="I1664" s="16"/>
      <c r="J1664" s="16"/>
      <c r="L1664" s="2"/>
    </row>
    <row r="1665">
      <c r="B1665" s="37"/>
      <c r="C1665" s="16"/>
      <c r="D1665" s="16"/>
      <c r="E1665" s="16"/>
      <c r="F1665" s="16"/>
      <c r="G1665" s="16"/>
      <c r="H1665" s="16"/>
      <c r="I1665" s="16"/>
      <c r="J1665" s="16"/>
      <c r="L1665" s="2"/>
    </row>
    <row r="1666">
      <c r="B1666" s="37"/>
      <c r="C1666" s="16"/>
      <c r="D1666" s="16"/>
      <c r="E1666" s="16"/>
      <c r="F1666" s="16"/>
      <c r="G1666" s="16"/>
      <c r="H1666" s="16"/>
      <c r="I1666" s="16"/>
      <c r="J1666" s="16"/>
      <c r="L1666" s="2"/>
    </row>
    <row r="1667">
      <c r="B1667" s="37"/>
      <c r="C1667" s="16"/>
      <c r="D1667" s="16"/>
      <c r="E1667" s="16"/>
      <c r="F1667" s="16"/>
      <c r="G1667" s="16"/>
      <c r="H1667" s="16"/>
      <c r="I1667" s="16"/>
      <c r="J1667" s="16"/>
      <c r="L1667" s="2"/>
    </row>
    <row r="1668">
      <c r="B1668" s="37"/>
      <c r="C1668" s="16"/>
      <c r="D1668" s="16"/>
      <c r="E1668" s="16"/>
      <c r="F1668" s="16"/>
      <c r="G1668" s="16"/>
      <c r="H1668" s="16"/>
      <c r="I1668" s="16"/>
      <c r="J1668" s="16"/>
      <c r="L1668" s="2"/>
    </row>
    <row r="1669">
      <c r="B1669" s="37"/>
      <c r="C1669" s="16"/>
      <c r="D1669" s="16"/>
      <c r="E1669" s="16"/>
      <c r="F1669" s="16"/>
      <c r="G1669" s="16"/>
      <c r="H1669" s="16"/>
      <c r="I1669" s="16"/>
      <c r="J1669" s="16"/>
      <c r="L1669" s="2"/>
    </row>
    <row r="1670">
      <c r="B1670" s="37"/>
      <c r="C1670" s="16"/>
      <c r="D1670" s="16"/>
      <c r="E1670" s="16"/>
      <c r="F1670" s="16"/>
      <c r="G1670" s="16"/>
      <c r="H1670" s="16"/>
      <c r="I1670" s="16"/>
      <c r="J1670" s="16"/>
      <c r="L1670" s="2"/>
    </row>
    <row r="1671">
      <c r="B1671" s="37"/>
      <c r="C1671" s="16"/>
      <c r="D1671" s="16"/>
      <c r="E1671" s="16"/>
      <c r="F1671" s="16"/>
      <c r="G1671" s="16"/>
      <c r="H1671" s="16"/>
      <c r="I1671" s="16"/>
      <c r="J1671" s="16"/>
      <c r="L1671" s="2"/>
    </row>
    <row r="1672">
      <c r="B1672" s="37"/>
      <c r="C1672" s="16"/>
      <c r="D1672" s="16"/>
      <c r="E1672" s="16"/>
      <c r="F1672" s="16"/>
      <c r="G1672" s="16"/>
      <c r="H1672" s="16"/>
      <c r="I1672" s="16"/>
      <c r="J1672" s="16"/>
      <c r="L1672" s="2"/>
    </row>
    <row r="1673">
      <c r="B1673" s="37"/>
      <c r="C1673" s="16"/>
      <c r="D1673" s="16"/>
      <c r="E1673" s="16"/>
      <c r="F1673" s="16"/>
      <c r="G1673" s="16"/>
      <c r="H1673" s="16"/>
      <c r="I1673" s="16"/>
      <c r="J1673" s="16"/>
      <c r="L1673" s="2"/>
    </row>
    <row r="1674">
      <c r="B1674" s="37"/>
      <c r="C1674" s="16"/>
      <c r="D1674" s="16"/>
      <c r="E1674" s="16"/>
      <c r="F1674" s="16"/>
      <c r="G1674" s="16"/>
      <c r="H1674" s="16"/>
      <c r="I1674" s="16"/>
      <c r="J1674" s="16"/>
      <c r="L1674" s="2"/>
    </row>
    <row r="1675">
      <c r="B1675" s="37"/>
      <c r="C1675" s="16"/>
      <c r="D1675" s="16"/>
      <c r="E1675" s="16"/>
      <c r="F1675" s="16"/>
      <c r="G1675" s="16"/>
      <c r="H1675" s="16"/>
      <c r="I1675" s="16"/>
      <c r="J1675" s="16"/>
      <c r="L1675" s="2"/>
    </row>
    <row r="1676">
      <c r="B1676" s="37"/>
      <c r="C1676" s="16"/>
      <c r="D1676" s="16"/>
      <c r="E1676" s="16"/>
      <c r="F1676" s="16"/>
      <c r="G1676" s="16"/>
      <c r="H1676" s="16"/>
      <c r="I1676" s="16"/>
      <c r="J1676" s="16"/>
      <c r="L1676" s="2"/>
    </row>
    <row r="1677">
      <c r="B1677" s="37"/>
      <c r="C1677" s="16"/>
      <c r="D1677" s="16"/>
      <c r="E1677" s="16"/>
      <c r="F1677" s="16"/>
      <c r="G1677" s="16"/>
      <c r="H1677" s="16"/>
      <c r="I1677" s="16"/>
      <c r="J1677" s="16"/>
      <c r="L1677" s="2"/>
    </row>
    <row r="1678">
      <c r="B1678" s="37"/>
      <c r="C1678" s="16"/>
      <c r="D1678" s="16"/>
      <c r="E1678" s="16"/>
      <c r="F1678" s="16"/>
      <c r="G1678" s="16"/>
      <c r="H1678" s="16"/>
      <c r="I1678" s="16"/>
      <c r="J1678" s="16"/>
      <c r="L1678" s="2"/>
    </row>
    <row r="1679">
      <c r="B1679" s="37"/>
      <c r="C1679" s="16"/>
      <c r="D1679" s="16"/>
      <c r="E1679" s="16"/>
      <c r="F1679" s="16"/>
      <c r="G1679" s="16"/>
      <c r="H1679" s="16"/>
      <c r="I1679" s="16"/>
      <c r="J1679" s="16"/>
      <c r="L1679" s="2"/>
    </row>
    <row r="1680">
      <c r="B1680" s="37"/>
      <c r="C1680" s="16"/>
      <c r="D1680" s="16"/>
      <c r="E1680" s="16"/>
      <c r="F1680" s="16"/>
      <c r="G1680" s="16"/>
      <c r="H1680" s="16"/>
      <c r="I1680" s="16"/>
      <c r="J1680" s="16"/>
      <c r="L1680" s="2"/>
    </row>
    <row r="1681">
      <c r="B1681" s="37"/>
      <c r="C1681" s="16"/>
      <c r="D1681" s="16"/>
      <c r="E1681" s="16"/>
      <c r="F1681" s="16"/>
      <c r="G1681" s="16"/>
      <c r="H1681" s="16"/>
      <c r="I1681" s="16"/>
      <c r="J1681" s="16"/>
      <c r="L1681" s="2"/>
    </row>
    <row r="1682">
      <c r="B1682" s="37"/>
      <c r="C1682" s="16"/>
      <c r="D1682" s="16"/>
      <c r="E1682" s="16"/>
      <c r="F1682" s="16"/>
      <c r="G1682" s="16"/>
      <c r="H1682" s="16"/>
      <c r="I1682" s="16"/>
      <c r="J1682" s="16"/>
      <c r="L1682" s="2"/>
    </row>
    <row r="1683">
      <c r="B1683" s="37"/>
      <c r="C1683" s="16"/>
      <c r="D1683" s="16"/>
      <c r="E1683" s="16"/>
      <c r="F1683" s="16"/>
      <c r="G1683" s="16"/>
      <c r="H1683" s="16"/>
      <c r="I1683" s="16"/>
      <c r="J1683" s="16"/>
      <c r="L1683" s="2"/>
    </row>
    <row r="1684">
      <c r="B1684" s="37"/>
      <c r="C1684" s="16"/>
      <c r="D1684" s="16"/>
      <c r="E1684" s="16"/>
      <c r="F1684" s="16"/>
      <c r="G1684" s="16"/>
      <c r="H1684" s="16"/>
      <c r="I1684" s="16"/>
      <c r="J1684" s="16"/>
      <c r="L1684" s="2"/>
    </row>
    <row r="1685">
      <c r="B1685" s="37"/>
      <c r="C1685" s="16"/>
      <c r="D1685" s="16"/>
      <c r="E1685" s="16"/>
      <c r="F1685" s="16"/>
      <c r="G1685" s="16"/>
      <c r="H1685" s="16"/>
      <c r="I1685" s="16"/>
      <c r="J1685" s="16"/>
      <c r="L1685" s="2"/>
    </row>
    <row r="1686">
      <c r="B1686" s="37"/>
      <c r="C1686" s="16"/>
      <c r="D1686" s="16"/>
      <c r="E1686" s="16"/>
      <c r="F1686" s="16"/>
      <c r="G1686" s="16"/>
      <c r="H1686" s="16"/>
      <c r="I1686" s="16"/>
      <c r="J1686" s="16"/>
      <c r="L1686" s="2"/>
    </row>
    <row r="1687">
      <c r="B1687" s="37"/>
      <c r="C1687" s="16"/>
      <c r="D1687" s="16"/>
      <c r="E1687" s="16"/>
      <c r="F1687" s="16"/>
      <c r="G1687" s="16"/>
      <c r="H1687" s="16"/>
      <c r="I1687" s="16"/>
      <c r="J1687" s="16"/>
      <c r="L1687" s="2"/>
    </row>
    <row r="1688">
      <c r="B1688" s="37"/>
      <c r="C1688" s="16"/>
      <c r="D1688" s="16"/>
      <c r="E1688" s="16"/>
      <c r="F1688" s="16"/>
      <c r="G1688" s="16"/>
      <c r="H1688" s="16"/>
      <c r="I1688" s="16"/>
      <c r="J1688" s="16"/>
      <c r="L1688" s="2"/>
    </row>
    <row r="1689">
      <c r="B1689" s="37"/>
      <c r="C1689" s="16"/>
      <c r="D1689" s="16"/>
      <c r="E1689" s="16"/>
      <c r="F1689" s="16"/>
      <c r="G1689" s="16"/>
      <c r="H1689" s="16"/>
      <c r="I1689" s="16"/>
      <c r="J1689" s="16"/>
      <c r="L1689" s="2"/>
    </row>
    <row r="1690">
      <c r="B1690" s="37"/>
      <c r="C1690" s="16"/>
      <c r="D1690" s="16"/>
      <c r="E1690" s="16"/>
      <c r="F1690" s="16"/>
      <c r="G1690" s="16"/>
      <c r="H1690" s="16"/>
      <c r="I1690" s="16"/>
      <c r="J1690" s="16"/>
      <c r="L1690" s="2"/>
    </row>
    <row r="1691">
      <c r="B1691" s="37"/>
      <c r="C1691" s="16"/>
      <c r="D1691" s="16"/>
      <c r="E1691" s="16"/>
      <c r="F1691" s="16"/>
      <c r="G1691" s="16"/>
      <c r="H1691" s="16"/>
      <c r="I1691" s="16"/>
      <c r="J1691" s="16"/>
      <c r="L1691" s="2"/>
    </row>
    <row r="1692">
      <c r="B1692" s="37"/>
      <c r="C1692" s="16"/>
      <c r="D1692" s="16"/>
      <c r="E1692" s="16"/>
      <c r="F1692" s="16"/>
      <c r="G1692" s="16"/>
      <c r="H1692" s="16"/>
      <c r="I1692" s="16"/>
      <c r="J1692" s="16"/>
      <c r="L1692" s="2"/>
    </row>
    <row r="1693">
      <c r="B1693" s="37"/>
      <c r="C1693" s="16"/>
      <c r="D1693" s="16"/>
      <c r="E1693" s="16"/>
      <c r="F1693" s="16"/>
      <c r="G1693" s="16"/>
      <c r="H1693" s="16"/>
      <c r="I1693" s="16"/>
      <c r="J1693" s="16"/>
      <c r="L1693" s="2"/>
    </row>
    <row r="1694">
      <c r="B1694" s="37"/>
      <c r="C1694" s="16"/>
      <c r="D1694" s="16"/>
      <c r="E1694" s="16"/>
      <c r="F1694" s="16"/>
      <c r="G1694" s="16"/>
      <c r="H1694" s="16"/>
      <c r="I1694" s="16"/>
      <c r="J1694" s="16"/>
      <c r="L1694" s="2"/>
    </row>
    <row r="1695">
      <c r="B1695" s="37"/>
      <c r="C1695" s="16"/>
      <c r="D1695" s="16"/>
      <c r="E1695" s="16"/>
      <c r="F1695" s="16"/>
      <c r="G1695" s="16"/>
      <c r="H1695" s="16"/>
      <c r="I1695" s="16"/>
      <c r="J1695" s="16"/>
      <c r="L1695" s="2"/>
    </row>
    <row r="1696">
      <c r="B1696" s="37"/>
      <c r="C1696" s="16"/>
      <c r="D1696" s="16"/>
      <c r="E1696" s="16"/>
      <c r="F1696" s="16"/>
      <c r="G1696" s="16"/>
      <c r="H1696" s="16"/>
      <c r="I1696" s="16"/>
      <c r="J1696" s="16"/>
      <c r="L1696" s="2"/>
    </row>
    <row r="1697">
      <c r="B1697" s="37"/>
      <c r="C1697" s="16"/>
      <c r="D1697" s="16"/>
      <c r="E1697" s="16"/>
      <c r="F1697" s="16"/>
      <c r="G1697" s="16"/>
      <c r="H1697" s="16"/>
      <c r="I1697" s="16"/>
      <c r="J1697" s="16"/>
      <c r="L1697" s="2"/>
    </row>
    <row r="1698">
      <c r="B1698" s="37"/>
      <c r="C1698" s="16"/>
      <c r="D1698" s="16"/>
      <c r="E1698" s="16"/>
      <c r="F1698" s="16"/>
      <c r="G1698" s="16"/>
      <c r="H1698" s="16"/>
      <c r="I1698" s="16"/>
      <c r="J1698" s="16"/>
      <c r="L1698" s="2"/>
    </row>
    <row r="1699">
      <c r="B1699" s="37"/>
      <c r="C1699" s="16"/>
      <c r="D1699" s="16"/>
      <c r="E1699" s="16"/>
      <c r="F1699" s="16"/>
      <c r="G1699" s="16"/>
      <c r="H1699" s="16"/>
      <c r="I1699" s="16"/>
      <c r="J1699" s="16"/>
      <c r="L1699" s="2"/>
    </row>
    <row r="1700">
      <c r="B1700" s="37"/>
      <c r="C1700" s="16"/>
      <c r="D1700" s="16"/>
      <c r="E1700" s="16"/>
      <c r="F1700" s="16"/>
      <c r="G1700" s="16"/>
      <c r="H1700" s="16"/>
      <c r="I1700" s="16"/>
      <c r="J1700" s="16"/>
      <c r="L1700" s="2"/>
    </row>
    <row r="1701">
      <c r="B1701" s="37"/>
      <c r="C1701" s="16"/>
      <c r="D1701" s="16"/>
      <c r="E1701" s="16"/>
      <c r="F1701" s="16"/>
      <c r="G1701" s="16"/>
      <c r="H1701" s="16"/>
      <c r="I1701" s="16"/>
      <c r="J1701" s="16"/>
      <c r="L1701" s="2"/>
    </row>
    <row r="1702">
      <c r="B1702" s="37"/>
      <c r="C1702" s="16"/>
      <c r="D1702" s="16"/>
      <c r="E1702" s="16"/>
      <c r="F1702" s="16"/>
      <c r="G1702" s="16"/>
      <c r="H1702" s="16"/>
      <c r="I1702" s="16"/>
      <c r="J1702" s="16"/>
      <c r="L1702" s="2"/>
    </row>
    <row r="1703">
      <c r="B1703" s="37"/>
      <c r="C1703" s="16"/>
      <c r="D1703" s="16"/>
      <c r="E1703" s="16"/>
      <c r="F1703" s="16"/>
      <c r="G1703" s="16"/>
      <c r="H1703" s="16"/>
      <c r="I1703" s="16"/>
      <c r="J1703" s="16"/>
      <c r="L1703" s="2"/>
    </row>
    <row r="1704">
      <c r="B1704" s="37"/>
      <c r="C1704" s="16"/>
      <c r="D1704" s="16"/>
      <c r="E1704" s="16"/>
      <c r="F1704" s="16"/>
      <c r="G1704" s="16"/>
      <c r="H1704" s="16"/>
      <c r="I1704" s="16"/>
      <c r="J1704" s="16"/>
      <c r="L1704" s="2"/>
    </row>
    <row r="1705">
      <c r="B1705" s="37"/>
      <c r="C1705" s="16"/>
      <c r="D1705" s="16"/>
      <c r="E1705" s="16"/>
      <c r="F1705" s="16"/>
      <c r="G1705" s="16"/>
      <c r="H1705" s="16"/>
      <c r="I1705" s="16"/>
      <c r="J1705" s="16"/>
      <c r="L1705" s="2"/>
    </row>
    <row r="1706">
      <c r="B1706" s="37"/>
      <c r="C1706" s="16"/>
      <c r="D1706" s="16"/>
      <c r="E1706" s="16"/>
      <c r="F1706" s="16"/>
      <c r="G1706" s="16"/>
      <c r="H1706" s="16"/>
      <c r="I1706" s="16"/>
      <c r="J1706" s="16"/>
      <c r="L1706" s="2"/>
    </row>
    <row r="1707">
      <c r="B1707" s="37"/>
      <c r="C1707" s="16"/>
      <c r="D1707" s="16"/>
      <c r="E1707" s="16"/>
      <c r="F1707" s="16"/>
      <c r="G1707" s="16"/>
      <c r="H1707" s="16"/>
      <c r="I1707" s="16"/>
      <c r="J1707" s="16"/>
      <c r="L1707" s="2"/>
    </row>
    <row r="1708">
      <c r="B1708" s="37"/>
      <c r="C1708" s="16"/>
      <c r="D1708" s="16"/>
      <c r="E1708" s="16"/>
      <c r="F1708" s="16"/>
      <c r="G1708" s="16"/>
      <c r="H1708" s="16"/>
      <c r="I1708" s="16"/>
      <c r="J1708" s="16"/>
      <c r="L1708" s="2"/>
    </row>
    <row r="1709">
      <c r="B1709" s="37"/>
      <c r="C1709" s="16"/>
      <c r="D1709" s="16"/>
      <c r="E1709" s="16"/>
      <c r="F1709" s="16"/>
      <c r="G1709" s="16"/>
      <c r="H1709" s="16"/>
      <c r="I1709" s="16"/>
      <c r="J1709" s="16"/>
      <c r="L1709" s="2"/>
    </row>
    <row r="1710">
      <c r="B1710" s="37"/>
      <c r="C1710" s="16"/>
      <c r="D1710" s="16"/>
      <c r="E1710" s="16"/>
      <c r="F1710" s="16"/>
      <c r="G1710" s="16"/>
      <c r="H1710" s="16"/>
      <c r="I1710" s="16"/>
      <c r="J1710" s="16"/>
      <c r="L1710" s="2"/>
    </row>
    <row r="1711">
      <c r="B1711" s="37"/>
      <c r="C1711" s="16"/>
      <c r="D1711" s="16"/>
      <c r="E1711" s="16"/>
      <c r="F1711" s="16"/>
      <c r="G1711" s="16"/>
      <c r="H1711" s="16"/>
      <c r="I1711" s="16"/>
      <c r="J1711" s="16"/>
      <c r="L1711" s="2"/>
    </row>
    <row r="1712">
      <c r="B1712" s="37"/>
      <c r="C1712" s="16"/>
      <c r="D1712" s="16"/>
      <c r="E1712" s="16"/>
      <c r="F1712" s="16"/>
      <c r="G1712" s="16"/>
      <c r="H1712" s="16"/>
      <c r="I1712" s="16"/>
      <c r="J1712" s="16"/>
      <c r="L1712" s="2"/>
    </row>
    <row r="1713">
      <c r="B1713" s="37"/>
      <c r="C1713" s="16"/>
      <c r="D1713" s="16"/>
      <c r="E1713" s="16"/>
      <c r="F1713" s="16"/>
      <c r="G1713" s="16"/>
      <c r="H1713" s="16"/>
      <c r="I1713" s="16"/>
      <c r="J1713" s="16"/>
      <c r="L1713" s="2"/>
    </row>
    <row r="1714">
      <c r="B1714" s="37"/>
      <c r="C1714" s="16"/>
      <c r="D1714" s="16"/>
      <c r="E1714" s="16"/>
      <c r="F1714" s="16"/>
      <c r="G1714" s="16"/>
      <c r="H1714" s="16"/>
      <c r="I1714" s="16"/>
      <c r="J1714" s="16"/>
      <c r="L1714" s="2"/>
    </row>
    <row r="1715">
      <c r="B1715" s="37"/>
      <c r="C1715" s="16"/>
      <c r="D1715" s="16"/>
      <c r="E1715" s="16"/>
      <c r="F1715" s="16"/>
      <c r="G1715" s="16"/>
      <c r="H1715" s="16"/>
      <c r="I1715" s="16"/>
      <c r="J1715" s="16"/>
      <c r="L1715" s="2"/>
    </row>
    <row r="1716">
      <c r="B1716" s="37"/>
      <c r="C1716" s="16"/>
      <c r="D1716" s="16"/>
      <c r="E1716" s="16"/>
      <c r="F1716" s="16"/>
      <c r="G1716" s="16"/>
      <c r="H1716" s="16"/>
      <c r="I1716" s="16"/>
      <c r="J1716" s="16"/>
      <c r="L1716" s="2"/>
    </row>
    <row r="1717">
      <c r="B1717" s="37"/>
      <c r="C1717" s="16"/>
      <c r="D1717" s="16"/>
      <c r="E1717" s="16"/>
      <c r="F1717" s="16"/>
      <c r="G1717" s="16"/>
      <c r="H1717" s="16"/>
      <c r="I1717" s="16"/>
      <c r="J1717" s="16"/>
      <c r="L1717" s="2"/>
    </row>
    <row r="1718">
      <c r="B1718" s="37"/>
      <c r="C1718" s="16"/>
      <c r="D1718" s="16"/>
      <c r="E1718" s="16"/>
      <c r="F1718" s="16"/>
      <c r="G1718" s="16"/>
      <c r="H1718" s="16"/>
      <c r="I1718" s="16"/>
      <c r="J1718" s="16"/>
      <c r="L1718" s="2"/>
    </row>
    <row r="1719">
      <c r="B1719" s="37"/>
      <c r="C1719" s="16"/>
      <c r="D1719" s="16"/>
      <c r="E1719" s="16"/>
      <c r="F1719" s="16"/>
      <c r="G1719" s="16"/>
      <c r="H1719" s="16"/>
      <c r="I1719" s="16"/>
      <c r="J1719" s="16"/>
      <c r="L1719" s="2"/>
    </row>
    <row r="1720">
      <c r="B1720" s="37"/>
      <c r="C1720" s="16"/>
      <c r="D1720" s="16"/>
      <c r="E1720" s="16"/>
      <c r="F1720" s="16"/>
      <c r="G1720" s="16"/>
      <c r="H1720" s="16"/>
      <c r="I1720" s="16"/>
      <c r="J1720" s="16"/>
      <c r="L1720" s="2"/>
    </row>
    <row r="1721">
      <c r="B1721" s="37"/>
      <c r="C1721" s="16"/>
      <c r="D1721" s="16"/>
      <c r="E1721" s="16"/>
      <c r="F1721" s="16"/>
      <c r="G1721" s="16"/>
      <c r="H1721" s="16"/>
      <c r="I1721" s="16"/>
      <c r="J1721" s="16"/>
      <c r="L1721" s="2"/>
    </row>
    <row r="1722">
      <c r="B1722" s="37"/>
      <c r="C1722" s="16"/>
      <c r="D1722" s="16"/>
      <c r="E1722" s="16"/>
      <c r="F1722" s="16"/>
      <c r="G1722" s="16"/>
      <c r="H1722" s="16"/>
      <c r="I1722" s="16"/>
      <c r="J1722" s="16"/>
      <c r="L1722" s="2"/>
    </row>
    <row r="1723">
      <c r="B1723" s="37"/>
      <c r="C1723" s="16"/>
      <c r="D1723" s="16"/>
      <c r="E1723" s="16"/>
      <c r="F1723" s="16"/>
      <c r="G1723" s="16"/>
      <c r="H1723" s="16"/>
      <c r="I1723" s="16"/>
      <c r="J1723" s="16"/>
      <c r="L1723" s="2"/>
    </row>
    <row r="1724">
      <c r="B1724" s="37"/>
      <c r="C1724" s="16"/>
      <c r="D1724" s="16"/>
      <c r="E1724" s="16"/>
      <c r="F1724" s="16"/>
      <c r="G1724" s="16"/>
      <c r="H1724" s="16"/>
      <c r="I1724" s="16"/>
      <c r="J1724" s="16"/>
      <c r="L1724" s="2"/>
    </row>
    <row r="1725">
      <c r="B1725" s="37"/>
      <c r="C1725" s="16"/>
      <c r="D1725" s="16"/>
      <c r="E1725" s="16"/>
      <c r="F1725" s="16"/>
      <c r="G1725" s="16"/>
      <c r="H1725" s="16"/>
      <c r="I1725" s="16"/>
      <c r="J1725" s="16"/>
      <c r="L1725" s="2"/>
    </row>
    <row r="1726">
      <c r="B1726" s="37"/>
      <c r="C1726" s="16"/>
      <c r="D1726" s="16"/>
      <c r="E1726" s="16"/>
      <c r="F1726" s="16"/>
      <c r="G1726" s="16"/>
      <c r="H1726" s="16"/>
      <c r="I1726" s="16"/>
      <c r="J1726" s="16"/>
      <c r="L1726" s="2"/>
    </row>
    <row r="1727">
      <c r="B1727" s="37"/>
      <c r="C1727" s="16"/>
      <c r="D1727" s="16"/>
      <c r="E1727" s="16"/>
      <c r="F1727" s="16"/>
      <c r="G1727" s="16"/>
      <c r="H1727" s="16"/>
      <c r="I1727" s="16"/>
      <c r="J1727" s="16"/>
      <c r="L1727" s="2"/>
    </row>
    <row r="1728">
      <c r="B1728" s="37"/>
      <c r="C1728" s="16"/>
      <c r="D1728" s="16"/>
      <c r="E1728" s="16"/>
      <c r="F1728" s="16"/>
      <c r="G1728" s="16"/>
      <c r="H1728" s="16"/>
      <c r="I1728" s="16"/>
      <c r="J1728" s="16"/>
      <c r="L1728" s="2"/>
    </row>
    <row r="1729">
      <c r="B1729" s="37"/>
      <c r="C1729" s="16"/>
      <c r="D1729" s="16"/>
      <c r="E1729" s="16"/>
      <c r="F1729" s="16"/>
      <c r="G1729" s="16"/>
      <c r="H1729" s="16"/>
      <c r="I1729" s="16"/>
      <c r="J1729" s="16"/>
      <c r="L1729" s="2"/>
    </row>
    <row r="1730">
      <c r="B1730" s="37"/>
      <c r="C1730" s="16"/>
      <c r="D1730" s="16"/>
      <c r="E1730" s="16"/>
      <c r="F1730" s="16"/>
      <c r="G1730" s="16"/>
      <c r="H1730" s="16"/>
      <c r="I1730" s="16"/>
      <c r="J1730" s="16"/>
      <c r="L1730" s="2"/>
    </row>
    <row r="1731">
      <c r="B1731" s="37"/>
      <c r="C1731" s="16"/>
      <c r="D1731" s="16"/>
      <c r="E1731" s="16"/>
      <c r="F1731" s="16"/>
      <c r="G1731" s="16"/>
      <c r="H1731" s="16"/>
      <c r="I1731" s="16"/>
      <c r="J1731" s="16"/>
      <c r="L1731" s="2"/>
    </row>
    <row r="1732">
      <c r="B1732" s="37"/>
      <c r="C1732" s="16"/>
      <c r="D1732" s="16"/>
      <c r="E1732" s="16"/>
      <c r="F1732" s="16"/>
      <c r="G1732" s="16"/>
      <c r="H1732" s="16"/>
      <c r="I1732" s="16"/>
      <c r="J1732" s="16"/>
      <c r="L1732" s="2"/>
    </row>
    <row r="1733">
      <c r="B1733" s="37"/>
      <c r="C1733" s="16"/>
      <c r="D1733" s="16"/>
      <c r="E1733" s="16"/>
      <c r="F1733" s="16"/>
      <c r="G1733" s="16"/>
      <c r="H1733" s="16"/>
      <c r="I1733" s="16"/>
      <c r="J1733" s="16"/>
      <c r="L1733" s="2"/>
    </row>
    <row r="1734">
      <c r="B1734" s="37"/>
      <c r="C1734" s="16"/>
      <c r="D1734" s="16"/>
      <c r="E1734" s="16"/>
      <c r="F1734" s="16"/>
      <c r="G1734" s="16"/>
      <c r="H1734" s="16"/>
      <c r="I1734" s="16"/>
      <c r="J1734" s="16"/>
      <c r="L1734" s="2"/>
    </row>
    <row r="1735">
      <c r="B1735" s="37"/>
      <c r="C1735" s="16"/>
      <c r="D1735" s="16"/>
      <c r="E1735" s="16"/>
      <c r="F1735" s="16"/>
      <c r="G1735" s="16"/>
      <c r="H1735" s="16"/>
      <c r="I1735" s="16"/>
      <c r="J1735" s="16"/>
      <c r="L1735" s="2"/>
    </row>
    <row r="1736">
      <c r="B1736" s="37"/>
      <c r="C1736" s="16"/>
      <c r="D1736" s="16"/>
      <c r="E1736" s="16"/>
      <c r="F1736" s="16"/>
      <c r="G1736" s="16"/>
      <c r="H1736" s="16"/>
      <c r="I1736" s="16"/>
      <c r="J1736" s="16"/>
      <c r="L1736" s="2"/>
    </row>
    <row r="1737">
      <c r="B1737" s="37"/>
      <c r="C1737" s="16"/>
      <c r="D1737" s="16"/>
      <c r="E1737" s="16"/>
      <c r="F1737" s="16"/>
      <c r="G1737" s="16"/>
      <c r="H1737" s="16"/>
      <c r="I1737" s="16"/>
      <c r="J1737" s="16"/>
      <c r="L1737" s="2"/>
    </row>
    <row r="1738">
      <c r="B1738" s="37"/>
      <c r="C1738" s="16"/>
      <c r="D1738" s="16"/>
      <c r="E1738" s="16"/>
      <c r="F1738" s="16"/>
      <c r="G1738" s="16"/>
      <c r="H1738" s="16"/>
      <c r="I1738" s="16"/>
      <c r="J1738" s="16"/>
      <c r="L1738" s="2"/>
    </row>
    <row r="1739">
      <c r="B1739" s="37"/>
      <c r="C1739" s="16"/>
      <c r="D1739" s="16"/>
      <c r="E1739" s="16"/>
      <c r="F1739" s="16"/>
      <c r="G1739" s="16"/>
      <c r="H1739" s="16"/>
      <c r="I1739" s="16"/>
      <c r="J1739" s="16"/>
      <c r="L1739" s="2"/>
    </row>
    <row r="1740">
      <c r="B1740" s="37"/>
      <c r="C1740" s="16"/>
      <c r="D1740" s="16"/>
      <c r="E1740" s="16"/>
      <c r="F1740" s="16"/>
      <c r="G1740" s="16"/>
      <c r="H1740" s="16"/>
      <c r="I1740" s="16"/>
      <c r="J1740" s="16"/>
      <c r="L1740" s="2"/>
    </row>
    <row r="1741">
      <c r="B1741" s="37"/>
      <c r="C1741" s="16"/>
      <c r="D1741" s="16"/>
      <c r="E1741" s="16"/>
      <c r="F1741" s="16"/>
      <c r="G1741" s="16"/>
      <c r="H1741" s="16"/>
      <c r="I1741" s="16"/>
      <c r="J1741" s="16"/>
      <c r="L1741" s="2"/>
    </row>
    <row r="1742">
      <c r="B1742" s="37"/>
      <c r="C1742" s="16"/>
      <c r="D1742" s="16"/>
      <c r="E1742" s="16"/>
      <c r="F1742" s="16"/>
      <c r="G1742" s="16"/>
      <c r="H1742" s="16"/>
      <c r="I1742" s="16"/>
      <c r="J1742" s="16"/>
      <c r="L1742" s="2"/>
    </row>
    <row r="1743">
      <c r="B1743" s="37"/>
      <c r="C1743" s="16"/>
      <c r="D1743" s="16"/>
      <c r="E1743" s="16"/>
      <c r="F1743" s="16"/>
      <c r="G1743" s="16"/>
      <c r="H1743" s="16"/>
      <c r="I1743" s="16"/>
      <c r="J1743" s="16"/>
      <c r="L1743" s="2"/>
    </row>
    <row r="1744">
      <c r="B1744" s="37"/>
      <c r="C1744" s="16"/>
      <c r="D1744" s="16"/>
      <c r="E1744" s="16"/>
      <c r="F1744" s="16"/>
      <c r="G1744" s="16"/>
      <c r="H1744" s="16"/>
      <c r="I1744" s="16"/>
      <c r="J1744" s="16"/>
      <c r="L1744" s="2"/>
    </row>
    <row r="1745">
      <c r="B1745" s="37"/>
      <c r="C1745" s="16"/>
      <c r="D1745" s="16"/>
      <c r="E1745" s="16"/>
      <c r="F1745" s="16"/>
      <c r="G1745" s="16"/>
      <c r="H1745" s="16"/>
      <c r="I1745" s="16"/>
      <c r="J1745" s="16"/>
      <c r="L1745" s="2"/>
    </row>
    <row r="1746">
      <c r="B1746" s="37"/>
      <c r="C1746" s="16"/>
      <c r="D1746" s="16"/>
      <c r="E1746" s="16"/>
      <c r="F1746" s="16"/>
      <c r="G1746" s="16"/>
      <c r="H1746" s="16"/>
      <c r="I1746" s="16"/>
      <c r="J1746" s="16"/>
      <c r="L1746" s="2"/>
    </row>
    <row r="1747">
      <c r="B1747" s="37"/>
      <c r="C1747" s="16"/>
      <c r="D1747" s="16"/>
      <c r="E1747" s="16"/>
      <c r="F1747" s="16"/>
      <c r="G1747" s="16"/>
      <c r="H1747" s="16"/>
      <c r="I1747" s="16"/>
      <c r="J1747" s="16"/>
      <c r="L1747" s="2"/>
    </row>
    <row r="1748">
      <c r="B1748" s="37"/>
      <c r="C1748" s="16"/>
      <c r="D1748" s="16"/>
      <c r="E1748" s="16"/>
      <c r="F1748" s="16"/>
      <c r="G1748" s="16"/>
      <c r="H1748" s="16"/>
      <c r="I1748" s="16"/>
      <c r="J1748" s="16"/>
      <c r="L1748" s="2"/>
    </row>
    <row r="1749">
      <c r="B1749" s="37"/>
      <c r="C1749" s="16"/>
      <c r="D1749" s="16"/>
      <c r="E1749" s="16"/>
      <c r="F1749" s="16"/>
      <c r="G1749" s="16"/>
      <c r="H1749" s="16"/>
      <c r="I1749" s="16"/>
      <c r="J1749" s="16"/>
      <c r="L1749" s="2"/>
    </row>
    <row r="1750">
      <c r="B1750" s="37"/>
      <c r="C1750" s="16"/>
      <c r="D1750" s="16"/>
      <c r="E1750" s="16"/>
      <c r="F1750" s="16"/>
      <c r="G1750" s="16"/>
      <c r="H1750" s="16"/>
      <c r="I1750" s="16"/>
      <c r="J1750" s="16"/>
      <c r="L1750" s="2"/>
    </row>
    <row r="1751">
      <c r="B1751" s="37"/>
      <c r="C1751" s="16"/>
      <c r="D1751" s="16"/>
      <c r="E1751" s="16"/>
      <c r="F1751" s="16"/>
      <c r="G1751" s="16"/>
      <c r="H1751" s="16"/>
      <c r="I1751" s="16"/>
      <c r="J1751" s="16"/>
      <c r="L1751" s="2"/>
    </row>
    <row r="1752">
      <c r="B1752" s="37"/>
      <c r="C1752" s="16"/>
      <c r="D1752" s="16"/>
      <c r="E1752" s="16"/>
      <c r="F1752" s="16"/>
      <c r="G1752" s="16"/>
      <c r="H1752" s="16"/>
      <c r="I1752" s="16"/>
      <c r="J1752" s="16"/>
      <c r="L1752" s="2"/>
    </row>
    <row r="1753">
      <c r="B1753" s="37"/>
      <c r="C1753" s="16"/>
      <c r="D1753" s="16"/>
      <c r="E1753" s="16"/>
      <c r="F1753" s="16"/>
      <c r="G1753" s="16"/>
      <c r="H1753" s="16"/>
      <c r="I1753" s="16"/>
      <c r="J1753" s="16"/>
      <c r="L1753" s="2"/>
    </row>
    <row r="1754">
      <c r="B1754" s="37"/>
      <c r="C1754" s="16"/>
      <c r="D1754" s="16"/>
      <c r="E1754" s="16"/>
      <c r="F1754" s="16"/>
      <c r="G1754" s="16"/>
      <c r="H1754" s="16"/>
      <c r="I1754" s="16"/>
      <c r="J1754" s="16"/>
      <c r="L1754" s="2"/>
    </row>
    <row r="1755">
      <c r="B1755" s="37"/>
      <c r="C1755" s="16"/>
      <c r="D1755" s="16"/>
      <c r="E1755" s="16"/>
      <c r="F1755" s="16"/>
      <c r="G1755" s="16"/>
      <c r="H1755" s="16"/>
      <c r="I1755" s="16"/>
      <c r="J1755" s="16"/>
      <c r="L1755" s="2"/>
    </row>
    <row r="1756">
      <c r="B1756" s="37"/>
      <c r="C1756" s="16"/>
      <c r="D1756" s="16"/>
      <c r="E1756" s="16"/>
      <c r="F1756" s="16"/>
      <c r="G1756" s="16"/>
      <c r="H1756" s="16"/>
      <c r="I1756" s="16"/>
      <c r="J1756" s="16"/>
      <c r="L1756" s="2"/>
    </row>
    <row r="1757">
      <c r="B1757" s="37"/>
      <c r="C1757" s="16"/>
      <c r="D1757" s="16"/>
      <c r="E1757" s="16"/>
      <c r="F1757" s="16"/>
      <c r="G1757" s="16"/>
      <c r="H1757" s="16"/>
      <c r="I1757" s="16"/>
      <c r="J1757" s="16"/>
      <c r="L1757" s="2"/>
    </row>
    <row r="1758">
      <c r="B1758" s="37"/>
      <c r="C1758" s="16"/>
      <c r="D1758" s="16"/>
      <c r="E1758" s="16"/>
      <c r="F1758" s="16"/>
      <c r="G1758" s="16"/>
      <c r="H1758" s="16"/>
      <c r="I1758" s="16"/>
      <c r="J1758" s="16"/>
      <c r="L1758" s="2"/>
    </row>
    <row r="1759">
      <c r="B1759" s="37"/>
      <c r="C1759" s="16"/>
      <c r="D1759" s="16"/>
      <c r="E1759" s="16"/>
      <c r="F1759" s="16"/>
      <c r="G1759" s="16"/>
      <c r="H1759" s="16"/>
      <c r="I1759" s="16"/>
      <c r="J1759" s="16"/>
      <c r="L1759" s="2"/>
    </row>
    <row r="1760">
      <c r="B1760" s="37"/>
      <c r="C1760" s="16"/>
      <c r="D1760" s="16"/>
      <c r="E1760" s="16"/>
      <c r="F1760" s="16"/>
      <c r="G1760" s="16"/>
      <c r="H1760" s="16"/>
      <c r="I1760" s="16"/>
      <c r="J1760" s="16"/>
      <c r="L1760" s="2"/>
    </row>
    <row r="1761">
      <c r="B1761" s="37"/>
      <c r="C1761" s="16"/>
      <c r="D1761" s="16"/>
      <c r="E1761" s="16"/>
      <c r="F1761" s="16"/>
      <c r="G1761" s="16"/>
      <c r="H1761" s="16"/>
      <c r="I1761" s="16"/>
      <c r="J1761" s="16"/>
      <c r="L1761" s="2"/>
    </row>
    <row r="1762">
      <c r="B1762" s="37"/>
      <c r="C1762" s="16"/>
      <c r="D1762" s="16"/>
      <c r="E1762" s="16"/>
      <c r="F1762" s="16"/>
      <c r="G1762" s="16"/>
      <c r="H1762" s="16"/>
      <c r="I1762" s="16"/>
      <c r="J1762" s="16"/>
      <c r="L1762" s="2"/>
    </row>
    <row r="1763">
      <c r="B1763" s="37"/>
      <c r="C1763" s="16"/>
      <c r="D1763" s="16"/>
      <c r="E1763" s="16"/>
      <c r="F1763" s="16"/>
      <c r="G1763" s="16"/>
      <c r="H1763" s="16"/>
      <c r="I1763" s="16"/>
      <c r="J1763" s="16"/>
      <c r="L1763" s="2"/>
    </row>
    <row r="1764">
      <c r="B1764" s="37"/>
      <c r="C1764" s="16"/>
      <c r="D1764" s="16"/>
      <c r="E1764" s="16"/>
      <c r="F1764" s="16"/>
      <c r="G1764" s="16"/>
      <c r="H1764" s="16"/>
      <c r="I1764" s="16"/>
      <c r="J1764" s="16"/>
      <c r="L1764" s="2"/>
    </row>
    <row r="1765">
      <c r="B1765" s="37"/>
      <c r="C1765" s="16"/>
      <c r="D1765" s="16"/>
      <c r="E1765" s="16"/>
      <c r="F1765" s="16"/>
      <c r="G1765" s="16"/>
      <c r="H1765" s="16"/>
      <c r="I1765" s="16"/>
      <c r="J1765" s="16"/>
      <c r="L1765" s="2"/>
    </row>
    <row r="1766">
      <c r="B1766" s="37"/>
      <c r="C1766" s="16"/>
      <c r="D1766" s="16"/>
      <c r="E1766" s="16"/>
      <c r="F1766" s="16"/>
      <c r="G1766" s="16"/>
      <c r="H1766" s="16"/>
      <c r="I1766" s="16"/>
      <c r="J1766" s="16"/>
      <c r="L1766" s="2"/>
    </row>
    <row r="1767">
      <c r="B1767" s="37"/>
      <c r="C1767" s="16"/>
      <c r="D1767" s="16"/>
      <c r="E1767" s="16"/>
      <c r="F1767" s="16"/>
      <c r="G1767" s="16"/>
      <c r="H1767" s="16"/>
      <c r="I1767" s="16"/>
      <c r="J1767" s="16"/>
      <c r="L1767" s="2"/>
    </row>
    <row r="1768">
      <c r="B1768" s="37"/>
      <c r="C1768" s="16"/>
      <c r="D1768" s="16"/>
      <c r="E1768" s="16"/>
      <c r="F1768" s="16"/>
      <c r="G1768" s="16"/>
      <c r="H1768" s="16"/>
      <c r="I1768" s="16"/>
      <c r="J1768" s="16"/>
      <c r="L1768" s="2"/>
    </row>
    <row r="1769">
      <c r="B1769" s="37"/>
      <c r="C1769" s="16"/>
      <c r="D1769" s="16"/>
      <c r="E1769" s="16"/>
      <c r="F1769" s="16"/>
      <c r="G1769" s="16"/>
      <c r="H1769" s="16"/>
      <c r="I1769" s="16"/>
      <c r="J1769" s="16"/>
      <c r="L1769" s="2"/>
    </row>
    <row r="1770">
      <c r="B1770" s="37"/>
      <c r="C1770" s="16"/>
      <c r="D1770" s="16"/>
      <c r="E1770" s="16"/>
      <c r="F1770" s="16"/>
      <c r="G1770" s="16"/>
      <c r="H1770" s="16"/>
      <c r="I1770" s="16"/>
      <c r="J1770" s="16"/>
      <c r="L1770" s="2"/>
    </row>
    <row r="1771">
      <c r="B1771" s="37"/>
      <c r="C1771" s="16"/>
      <c r="D1771" s="16"/>
      <c r="E1771" s="16"/>
      <c r="F1771" s="16"/>
      <c r="G1771" s="16"/>
      <c r="H1771" s="16"/>
      <c r="I1771" s="16"/>
      <c r="J1771" s="16"/>
      <c r="L1771" s="2"/>
    </row>
    <row r="1772">
      <c r="B1772" s="37"/>
      <c r="C1772" s="16"/>
      <c r="D1772" s="16"/>
      <c r="E1772" s="16"/>
      <c r="F1772" s="16"/>
      <c r="G1772" s="16"/>
      <c r="H1772" s="16"/>
      <c r="I1772" s="16"/>
      <c r="J1772" s="16"/>
      <c r="L1772" s="2"/>
    </row>
    <row r="1773">
      <c r="B1773" s="37"/>
      <c r="C1773" s="16"/>
      <c r="D1773" s="16"/>
      <c r="E1773" s="16"/>
      <c r="F1773" s="16"/>
      <c r="G1773" s="16"/>
      <c r="H1773" s="16"/>
      <c r="I1773" s="16"/>
      <c r="J1773" s="16"/>
      <c r="L1773" s="2"/>
    </row>
    <row r="1774">
      <c r="B1774" s="37"/>
      <c r="C1774" s="16"/>
      <c r="D1774" s="16"/>
      <c r="E1774" s="16"/>
      <c r="F1774" s="16"/>
      <c r="G1774" s="16"/>
      <c r="H1774" s="16"/>
      <c r="I1774" s="16"/>
      <c r="J1774" s="16"/>
      <c r="L1774" s="2"/>
    </row>
    <row r="1775">
      <c r="B1775" s="37"/>
      <c r="C1775" s="16"/>
      <c r="D1775" s="16"/>
      <c r="E1775" s="16"/>
      <c r="F1775" s="16"/>
      <c r="G1775" s="16"/>
      <c r="H1775" s="16"/>
      <c r="I1775" s="16"/>
      <c r="J1775" s="16"/>
      <c r="L1775" s="2"/>
    </row>
    <row r="1776">
      <c r="B1776" s="37"/>
      <c r="C1776" s="16"/>
      <c r="D1776" s="16"/>
      <c r="E1776" s="16"/>
      <c r="F1776" s="16"/>
      <c r="G1776" s="16"/>
      <c r="H1776" s="16"/>
      <c r="I1776" s="16"/>
      <c r="J1776" s="16"/>
      <c r="L1776" s="2"/>
    </row>
    <row r="1777">
      <c r="B1777" s="37"/>
      <c r="C1777" s="16"/>
      <c r="D1777" s="16"/>
      <c r="E1777" s="16"/>
      <c r="F1777" s="16"/>
      <c r="G1777" s="16"/>
      <c r="H1777" s="16"/>
      <c r="I1777" s="16"/>
      <c r="J1777" s="16"/>
      <c r="L1777" s="2"/>
    </row>
    <row r="1778">
      <c r="B1778" s="37"/>
      <c r="C1778" s="16"/>
      <c r="D1778" s="16"/>
      <c r="E1778" s="16"/>
      <c r="F1778" s="16"/>
      <c r="G1778" s="16"/>
      <c r="H1778" s="16"/>
      <c r="I1778" s="16"/>
      <c r="J1778" s="16"/>
      <c r="L1778" s="2"/>
    </row>
    <row r="1779">
      <c r="B1779" s="37"/>
      <c r="C1779" s="16"/>
      <c r="D1779" s="16"/>
      <c r="E1779" s="16"/>
      <c r="F1779" s="16"/>
      <c r="G1779" s="16"/>
      <c r="H1779" s="16"/>
      <c r="I1779" s="16"/>
      <c r="J1779" s="16"/>
      <c r="L1779" s="2"/>
    </row>
    <row r="1780">
      <c r="B1780" s="37"/>
      <c r="C1780" s="16"/>
      <c r="D1780" s="16"/>
      <c r="E1780" s="16"/>
      <c r="F1780" s="16"/>
      <c r="G1780" s="16"/>
      <c r="H1780" s="16"/>
      <c r="I1780" s="16"/>
      <c r="J1780" s="16"/>
      <c r="L1780" s="2"/>
    </row>
    <row r="1781">
      <c r="B1781" s="37"/>
      <c r="C1781" s="16"/>
      <c r="D1781" s="16"/>
      <c r="E1781" s="16"/>
      <c r="F1781" s="16"/>
      <c r="G1781" s="16"/>
      <c r="H1781" s="16"/>
      <c r="I1781" s="16"/>
      <c r="J1781" s="16"/>
      <c r="L1781" s="2"/>
    </row>
    <row r="1782">
      <c r="B1782" s="37"/>
      <c r="C1782" s="16"/>
      <c r="D1782" s="16"/>
      <c r="E1782" s="16"/>
      <c r="F1782" s="16"/>
      <c r="G1782" s="16"/>
      <c r="H1782" s="16"/>
      <c r="I1782" s="16"/>
      <c r="J1782" s="16"/>
      <c r="L1782" s="2"/>
    </row>
    <row r="1783">
      <c r="B1783" s="37"/>
      <c r="C1783" s="16"/>
      <c r="D1783" s="16"/>
      <c r="E1783" s="16"/>
      <c r="F1783" s="16"/>
      <c r="G1783" s="16"/>
      <c r="H1783" s="16"/>
      <c r="I1783" s="16"/>
      <c r="J1783" s="16"/>
      <c r="L1783" s="2"/>
    </row>
    <row r="1784">
      <c r="B1784" s="37"/>
      <c r="C1784" s="16"/>
      <c r="D1784" s="16"/>
      <c r="E1784" s="16"/>
      <c r="F1784" s="16"/>
      <c r="G1784" s="16"/>
      <c r="H1784" s="16"/>
      <c r="I1784" s="16"/>
      <c r="J1784" s="16"/>
      <c r="L1784" s="2"/>
    </row>
    <row r="1785">
      <c r="B1785" s="37"/>
      <c r="C1785" s="16"/>
      <c r="D1785" s="16"/>
      <c r="E1785" s="16"/>
      <c r="F1785" s="16"/>
      <c r="G1785" s="16"/>
      <c r="H1785" s="16"/>
      <c r="I1785" s="16"/>
      <c r="J1785" s="16"/>
      <c r="L1785" s="2"/>
    </row>
    <row r="1786">
      <c r="B1786" s="37"/>
      <c r="C1786" s="16"/>
      <c r="D1786" s="16"/>
      <c r="E1786" s="16"/>
      <c r="F1786" s="16"/>
      <c r="G1786" s="16"/>
      <c r="H1786" s="16"/>
      <c r="I1786" s="16"/>
      <c r="J1786" s="16"/>
      <c r="L1786" s="2"/>
    </row>
    <row r="1787">
      <c r="B1787" s="37"/>
      <c r="C1787" s="16"/>
      <c r="D1787" s="16"/>
      <c r="E1787" s="16"/>
      <c r="F1787" s="16"/>
      <c r="G1787" s="16"/>
      <c r="H1787" s="16"/>
      <c r="I1787" s="16"/>
      <c r="J1787" s="16"/>
      <c r="L1787" s="2"/>
    </row>
    <row r="1788">
      <c r="B1788" s="37"/>
      <c r="C1788" s="16"/>
      <c r="D1788" s="16"/>
      <c r="E1788" s="16"/>
      <c r="F1788" s="16"/>
      <c r="G1788" s="16"/>
      <c r="H1788" s="16"/>
      <c r="I1788" s="16"/>
      <c r="J1788" s="16"/>
      <c r="L1788" s="2"/>
    </row>
    <row r="1789">
      <c r="B1789" s="37"/>
      <c r="C1789" s="16"/>
      <c r="D1789" s="16"/>
      <c r="E1789" s="16"/>
      <c r="F1789" s="16"/>
      <c r="G1789" s="16"/>
      <c r="H1789" s="16"/>
      <c r="I1789" s="16"/>
      <c r="J1789" s="16"/>
      <c r="L1789" s="2"/>
    </row>
    <row r="1790">
      <c r="B1790" s="37"/>
      <c r="C1790" s="16"/>
      <c r="D1790" s="16"/>
      <c r="E1790" s="16"/>
      <c r="F1790" s="16"/>
      <c r="G1790" s="16"/>
      <c r="H1790" s="16"/>
      <c r="I1790" s="16"/>
      <c r="J1790" s="16"/>
      <c r="L1790" s="2"/>
    </row>
    <row r="1791">
      <c r="B1791" s="37"/>
      <c r="C1791" s="16"/>
      <c r="D1791" s="16"/>
      <c r="E1791" s="16"/>
      <c r="F1791" s="16"/>
      <c r="G1791" s="16"/>
      <c r="H1791" s="16"/>
      <c r="I1791" s="16"/>
      <c r="J1791" s="16"/>
      <c r="L1791" s="2"/>
    </row>
    <row r="1792">
      <c r="B1792" s="37"/>
      <c r="C1792" s="16"/>
      <c r="D1792" s="16"/>
      <c r="E1792" s="16"/>
      <c r="F1792" s="16"/>
      <c r="G1792" s="16"/>
      <c r="H1792" s="16"/>
      <c r="I1792" s="16"/>
      <c r="J1792" s="16"/>
      <c r="L1792" s="2"/>
    </row>
    <row r="1793">
      <c r="B1793" s="37"/>
      <c r="C1793" s="16"/>
      <c r="D1793" s="16"/>
      <c r="E1793" s="16"/>
      <c r="F1793" s="16"/>
      <c r="G1793" s="16"/>
      <c r="H1793" s="16"/>
      <c r="I1793" s="16"/>
      <c r="J1793" s="16"/>
      <c r="L1793" s="2"/>
    </row>
    <row r="1794">
      <c r="B1794" s="37"/>
      <c r="C1794" s="16"/>
      <c r="D1794" s="16"/>
      <c r="E1794" s="16"/>
      <c r="F1794" s="16"/>
      <c r="G1794" s="16"/>
      <c r="H1794" s="16"/>
      <c r="I1794" s="16"/>
      <c r="J1794" s="16"/>
      <c r="L1794" s="2"/>
    </row>
    <row r="1795">
      <c r="B1795" s="37"/>
      <c r="C1795" s="16"/>
      <c r="D1795" s="16"/>
      <c r="E1795" s="16"/>
      <c r="F1795" s="16"/>
      <c r="G1795" s="16"/>
      <c r="H1795" s="16"/>
      <c r="I1795" s="16"/>
      <c r="J1795" s="16"/>
      <c r="L1795" s="2"/>
    </row>
    <row r="1796">
      <c r="B1796" s="37"/>
      <c r="C1796" s="16"/>
      <c r="D1796" s="16"/>
      <c r="E1796" s="16"/>
      <c r="F1796" s="16"/>
      <c r="G1796" s="16"/>
      <c r="H1796" s="16"/>
      <c r="I1796" s="16"/>
      <c r="J1796" s="16"/>
      <c r="L1796" s="2"/>
    </row>
    <row r="1797">
      <c r="B1797" s="37"/>
      <c r="C1797" s="16"/>
      <c r="D1797" s="16"/>
      <c r="E1797" s="16"/>
      <c r="F1797" s="16"/>
      <c r="G1797" s="16"/>
      <c r="H1797" s="16"/>
      <c r="I1797" s="16"/>
      <c r="J1797" s="16"/>
      <c r="L1797" s="2"/>
    </row>
    <row r="1798">
      <c r="B1798" s="37"/>
      <c r="C1798" s="16"/>
      <c r="D1798" s="16"/>
      <c r="E1798" s="16"/>
      <c r="F1798" s="16"/>
      <c r="G1798" s="16"/>
      <c r="H1798" s="16"/>
      <c r="I1798" s="16"/>
      <c r="J1798" s="16"/>
      <c r="L1798" s="2"/>
    </row>
    <row r="1799">
      <c r="B1799" s="37"/>
      <c r="C1799" s="16"/>
      <c r="D1799" s="16"/>
      <c r="E1799" s="16"/>
      <c r="F1799" s="16"/>
      <c r="G1799" s="16"/>
      <c r="H1799" s="16"/>
      <c r="I1799" s="16"/>
      <c r="J1799" s="16"/>
      <c r="L1799" s="2"/>
    </row>
    <row r="1800">
      <c r="B1800" s="37"/>
      <c r="C1800" s="16"/>
      <c r="D1800" s="16"/>
      <c r="E1800" s="16"/>
      <c r="F1800" s="16"/>
      <c r="G1800" s="16"/>
      <c r="H1800" s="16"/>
      <c r="I1800" s="16"/>
      <c r="J1800" s="16"/>
      <c r="L1800" s="2"/>
    </row>
    <row r="1801">
      <c r="B1801" s="37"/>
      <c r="C1801" s="16"/>
      <c r="D1801" s="16"/>
      <c r="E1801" s="16"/>
      <c r="F1801" s="16"/>
      <c r="G1801" s="16"/>
      <c r="H1801" s="16"/>
      <c r="I1801" s="16"/>
      <c r="J1801" s="16"/>
      <c r="L1801" s="2"/>
    </row>
    <row r="1802">
      <c r="B1802" s="37"/>
      <c r="C1802" s="16"/>
      <c r="D1802" s="16"/>
      <c r="E1802" s="16"/>
      <c r="F1802" s="16"/>
      <c r="G1802" s="16"/>
      <c r="H1802" s="16"/>
      <c r="I1802" s="16"/>
      <c r="J1802" s="16"/>
      <c r="L1802" s="2"/>
    </row>
    <row r="1803">
      <c r="B1803" s="37"/>
      <c r="C1803" s="16"/>
      <c r="D1803" s="16"/>
      <c r="E1803" s="16"/>
      <c r="F1803" s="16"/>
      <c r="G1803" s="16"/>
      <c r="H1803" s="16"/>
      <c r="I1803" s="16"/>
      <c r="J1803" s="16"/>
      <c r="L1803" s="2"/>
    </row>
    <row r="1804">
      <c r="B1804" s="37"/>
      <c r="C1804" s="16"/>
      <c r="D1804" s="16"/>
      <c r="E1804" s="16"/>
      <c r="F1804" s="16"/>
      <c r="G1804" s="16"/>
      <c r="H1804" s="16"/>
      <c r="I1804" s="16"/>
      <c r="J1804" s="16"/>
      <c r="L1804" s="2"/>
    </row>
    <row r="1805">
      <c r="B1805" s="37"/>
      <c r="C1805" s="16"/>
      <c r="D1805" s="16"/>
      <c r="E1805" s="16"/>
      <c r="F1805" s="16"/>
      <c r="G1805" s="16"/>
      <c r="H1805" s="16"/>
      <c r="I1805" s="16"/>
      <c r="J1805" s="16"/>
      <c r="L1805" s="2"/>
    </row>
    <row r="1806">
      <c r="B1806" s="37"/>
      <c r="C1806" s="16"/>
      <c r="D1806" s="16"/>
      <c r="E1806" s="16"/>
      <c r="F1806" s="16"/>
      <c r="G1806" s="16"/>
      <c r="H1806" s="16"/>
      <c r="I1806" s="16"/>
      <c r="J1806" s="16"/>
      <c r="L1806" s="2"/>
    </row>
    <row r="1807">
      <c r="B1807" s="37"/>
      <c r="C1807" s="16"/>
      <c r="D1807" s="16"/>
      <c r="E1807" s="16"/>
      <c r="F1807" s="16"/>
      <c r="G1807" s="16"/>
      <c r="H1807" s="16"/>
      <c r="I1807" s="16"/>
      <c r="J1807" s="16"/>
      <c r="L1807" s="2"/>
    </row>
    <row r="1808">
      <c r="B1808" s="37"/>
      <c r="C1808" s="16"/>
      <c r="D1808" s="16"/>
      <c r="E1808" s="16"/>
      <c r="F1808" s="16"/>
      <c r="G1808" s="16"/>
      <c r="H1808" s="16"/>
      <c r="I1808" s="16"/>
      <c r="J1808" s="16"/>
      <c r="L1808" s="2"/>
    </row>
    <row r="1809">
      <c r="B1809" s="37"/>
      <c r="C1809" s="16"/>
      <c r="D1809" s="16"/>
      <c r="E1809" s="16"/>
      <c r="F1809" s="16"/>
      <c r="G1809" s="16"/>
      <c r="H1809" s="16"/>
      <c r="I1809" s="16"/>
      <c r="J1809" s="16"/>
      <c r="L1809" s="2"/>
    </row>
    <row r="1810">
      <c r="B1810" s="37"/>
      <c r="C1810" s="16"/>
      <c r="D1810" s="16"/>
      <c r="E1810" s="16"/>
      <c r="F1810" s="16"/>
      <c r="G1810" s="16"/>
      <c r="H1810" s="16"/>
      <c r="I1810" s="16"/>
      <c r="J1810" s="16"/>
      <c r="L1810" s="2"/>
    </row>
    <row r="1811">
      <c r="B1811" s="37"/>
      <c r="C1811" s="16"/>
      <c r="D1811" s="16"/>
      <c r="E1811" s="16"/>
      <c r="F1811" s="16"/>
      <c r="G1811" s="16"/>
      <c r="H1811" s="16"/>
      <c r="I1811" s="16"/>
      <c r="J1811" s="16"/>
      <c r="L1811" s="2"/>
    </row>
    <row r="1812">
      <c r="B1812" s="37"/>
      <c r="C1812" s="16"/>
      <c r="D1812" s="16"/>
      <c r="E1812" s="16"/>
      <c r="F1812" s="16"/>
      <c r="G1812" s="16"/>
      <c r="H1812" s="16"/>
      <c r="I1812" s="16"/>
      <c r="J1812" s="16"/>
      <c r="L1812" s="2"/>
    </row>
    <row r="1813">
      <c r="B1813" s="37"/>
      <c r="C1813" s="16"/>
      <c r="D1813" s="16"/>
      <c r="E1813" s="16"/>
      <c r="F1813" s="16"/>
      <c r="G1813" s="16"/>
      <c r="H1813" s="16"/>
      <c r="I1813" s="16"/>
      <c r="J1813" s="16"/>
      <c r="L1813" s="2"/>
    </row>
    <row r="1814">
      <c r="B1814" s="37"/>
      <c r="C1814" s="16"/>
      <c r="D1814" s="16"/>
      <c r="E1814" s="16"/>
      <c r="F1814" s="16"/>
      <c r="G1814" s="16"/>
      <c r="H1814" s="16"/>
      <c r="I1814" s="16"/>
      <c r="J1814" s="16"/>
      <c r="L1814" s="2"/>
    </row>
    <row r="1815">
      <c r="B1815" s="37"/>
      <c r="C1815" s="16"/>
      <c r="D1815" s="16"/>
      <c r="E1815" s="16"/>
      <c r="F1815" s="16"/>
      <c r="G1815" s="16"/>
      <c r="H1815" s="16"/>
      <c r="I1815" s="16"/>
      <c r="J1815" s="16"/>
      <c r="L1815" s="2"/>
    </row>
    <row r="1816">
      <c r="B1816" s="37"/>
      <c r="C1816" s="16"/>
      <c r="D1816" s="16"/>
      <c r="E1816" s="16"/>
      <c r="F1816" s="16"/>
      <c r="G1816" s="16"/>
      <c r="H1816" s="16"/>
      <c r="I1816" s="16"/>
      <c r="J1816" s="16"/>
      <c r="L1816" s="2"/>
    </row>
    <row r="1817">
      <c r="B1817" s="37"/>
      <c r="C1817" s="16"/>
      <c r="D1817" s="16"/>
      <c r="E1817" s="16"/>
      <c r="F1817" s="16"/>
      <c r="G1817" s="16"/>
      <c r="H1817" s="16"/>
      <c r="I1817" s="16"/>
      <c r="J1817" s="16"/>
      <c r="L1817" s="2"/>
    </row>
    <row r="1818">
      <c r="B1818" s="37"/>
      <c r="C1818" s="16"/>
      <c r="D1818" s="16"/>
      <c r="E1818" s="16"/>
      <c r="F1818" s="16"/>
      <c r="G1818" s="16"/>
      <c r="H1818" s="16"/>
      <c r="I1818" s="16"/>
      <c r="J1818" s="16"/>
      <c r="L1818" s="2"/>
    </row>
    <row r="1819">
      <c r="B1819" s="37"/>
      <c r="C1819" s="16"/>
      <c r="D1819" s="16"/>
      <c r="E1819" s="16"/>
      <c r="F1819" s="16"/>
      <c r="G1819" s="16"/>
      <c r="H1819" s="16"/>
      <c r="I1819" s="16"/>
      <c r="J1819" s="16"/>
      <c r="L1819" s="2"/>
    </row>
    <row r="1820">
      <c r="B1820" s="37"/>
      <c r="C1820" s="16"/>
      <c r="D1820" s="16"/>
      <c r="E1820" s="16"/>
      <c r="F1820" s="16"/>
      <c r="G1820" s="16"/>
      <c r="H1820" s="16"/>
      <c r="I1820" s="16"/>
      <c r="J1820" s="16"/>
      <c r="L1820" s="2"/>
    </row>
    <row r="1821">
      <c r="B1821" s="37"/>
      <c r="C1821" s="16"/>
      <c r="D1821" s="16"/>
      <c r="E1821" s="16"/>
      <c r="F1821" s="16"/>
      <c r="G1821" s="16"/>
      <c r="H1821" s="16"/>
      <c r="I1821" s="16"/>
      <c r="J1821" s="16"/>
      <c r="L1821" s="2"/>
    </row>
    <row r="1822">
      <c r="B1822" s="37"/>
      <c r="C1822" s="16"/>
      <c r="D1822" s="16"/>
      <c r="E1822" s="16"/>
      <c r="F1822" s="16"/>
      <c r="G1822" s="16"/>
      <c r="H1822" s="16"/>
      <c r="I1822" s="16"/>
      <c r="J1822" s="16"/>
      <c r="L1822" s="2"/>
    </row>
    <row r="1823">
      <c r="B1823" s="37"/>
      <c r="C1823" s="16"/>
      <c r="D1823" s="16"/>
      <c r="E1823" s="16"/>
      <c r="F1823" s="16"/>
      <c r="G1823" s="16"/>
      <c r="H1823" s="16"/>
      <c r="I1823" s="16"/>
      <c r="J1823" s="16"/>
      <c r="L1823" s="2"/>
    </row>
    <row r="1824">
      <c r="B1824" s="37"/>
      <c r="C1824" s="16"/>
      <c r="D1824" s="16"/>
      <c r="E1824" s="16"/>
      <c r="F1824" s="16"/>
      <c r="G1824" s="16"/>
      <c r="H1824" s="16"/>
      <c r="I1824" s="16"/>
      <c r="J1824" s="16"/>
      <c r="L1824" s="2"/>
    </row>
    <row r="1825">
      <c r="B1825" s="37"/>
      <c r="C1825" s="16"/>
      <c r="D1825" s="16"/>
      <c r="E1825" s="16"/>
      <c r="F1825" s="16"/>
      <c r="G1825" s="16"/>
      <c r="H1825" s="16"/>
      <c r="I1825" s="16"/>
      <c r="J1825" s="16"/>
      <c r="L1825" s="2"/>
    </row>
    <row r="1826">
      <c r="B1826" s="37"/>
      <c r="C1826" s="16"/>
      <c r="D1826" s="16"/>
      <c r="E1826" s="16"/>
      <c r="F1826" s="16"/>
      <c r="G1826" s="16"/>
      <c r="H1826" s="16"/>
      <c r="I1826" s="16"/>
      <c r="J1826" s="16"/>
      <c r="L1826" s="2"/>
    </row>
    <row r="1827">
      <c r="B1827" s="37"/>
      <c r="C1827" s="16"/>
      <c r="D1827" s="16"/>
      <c r="E1827" s="16"/>
      <c r="F1827" s="16"/>
      <c r="G1827" s="16"/>
      <c r="H1827" s="16"/>
      <c r="I1827" s="16"/>
      <c r="J1827" s="16"/>
      <c r="L1827" s="2"/>
    </row>
    <row r="1828">
      <c r="B1828" s="37"/>
      <c r="C1828" s="16"/>
      <c r="D1828" s="16"/>
      <c r="E1828" s="16"/>
      <c r="F1828" s="16"/>
      <c r="G1828" s="16"/>
      <c r="H1828" s="16"/>
      <c r="I1828" s="16"/>
      <c r="J1828" s="16"/>
      <c r="L1828" s="2"/>
    </row>
    <row r="1829">
      <c r="B1829" s="37"/>
      <c r="C1829" s="16"/>
      <c r="D1829" s="16"/>
      <c r="E1829" s="16"/>
      <c r="F1829" s="16"/>
      <c r="G1829" s="16"/>
      <c r="H1829" s="16"/>
      <c r="I1829" s="16"/>
      <c r="J1829" s="16"/>
      <c r="L1829" s="2"/>
    </row>
    <row r="1830">
      <c r="B1830" s="37"/>
      <c r="C1830" s="16"/>
      <c r="D1830" s="16"/>
      <c r="E1830" s="16"/>
      <c r="F1830" s="16"/>
      <c r="G1830" s="16"/>
      <c r="H1830" s="16"/>
      <c r="I1830" s="16"/>
      <c r="J1830" s="16"/>
      <c r="L1830" s="2"/>
    </row>
    <row r="1831">
      <c r="B1831" s="37"/>
      <c r="C1831" s="16"/>
      <c r="D1831" s="16"/>
      <c r="E1831" s="16"/>
      <c r="F1831" s="16"/>
      <c r="G1831" s="16"/>
      <c r="H1831" s="16"/>
      <c r="I1831" s="16"/>
      <c r="J1831" s="16"/>
      <c r="L1831" s="2"/>
    </row>
    <row r="1832">
      <c r="B1832" s="37"/>
      <c r="C1832" s="16"/>
      <c r="D1832" s="16"/>
      <c r="E1832" s="16"/>
      <c r="F1832" s="16"/>
      <c r="G1832" s="16"/>
      <c r="H1832" s="16"/>
      <c r="I1832" s="16"/>
      <c r="J1832" s="16"/>
      <c r="L1832" s="2"/>
    </row>
    <row r="1833">
      <c r="B1833" s="37"/>
      <c r="C1833" s="16"/>
      <c r="D1833" s="16"/>
      <c r="E1833" s="16"/>
      <c r="F1833" s="16"/>
      <c r="G1833" s="16"/>
      <c r="H1833" s="16"/>
      <c r="I1833" s="16"/>
      <c r="J1833" s="16"/>
      <c r="L1833" s="2"/>
    </row>
    <row r="1834">
      <c r="B1834" s="37"/>
      <c r="C1834" s="16"/>
      <c r="D1834" s="16"/>
      <c r="E1834" s="16"/>
      <c r="F1834" s="16"/>
      <c r="G1834" s="16"/>
      <c r="H1834" s="16"/>
      <c r="I1834" s="16"/>
      <c r="J1834" s="16"/>
      <c r="L1834" s="2"/>
    </row>
    <row r="1835">
      <c r="B1835" s="37"/>
      <c r="C1835" s="16"/>
      <c r="D1835" s="16"/>
      <c r="E1835" s="16"/>
      <c r="F1835" s="16"/>
      <c r="G1835" s="16"/>
      <c r="H1835" s="16"/>
      <c r="I1835" s="16"/>
      <c r="J1835" s="16"/>
      <c r="L1835" s="2"/>
    </row>
    <row r="1836">
      <c r="B1836" s="37"/>
      <c r="C1836" s="16"/>
      <c r="D1836" s="16"/>
      <c r="E1836" s="16"/>
      <c r="F1836" s="16"/>
      <c r="G1836" s="16"/>
      <c r="H1836" s="16"/>
      <c r="I1836" s="16"/>
      <c r="J1836" s="16"/>
      <c r="L1836" s="2"/>
    </row>
    <row r="1837">
      <c r="B1837" s="37"/>
      <c r="C1837" s="16"/>
      <c r="D1837" s="16"/>
      <c r="E1837" s="16"/>
      <c r="F1837" s="16"/>
      <c r="G1837" s="16"/>
      <c r="H1837" s="16"/>
      <c r="I1837" s="16"/>
      <c r="J1837" s="16"/>
      <c r="L1837" s="2"/>
    </row>
    <row r="1838">
      <c r="B1838" s="37"/>
      <c r="C1838" s="16"/>
      <c r="D1838" s="16"/>
      <c r="E1838" s="16"/>
      <c r="F1838" s="16"/>
      <c r="G1838" s="16"/>
      <c r="H1838" s="16"/>
      <c r="I1838" s="16"/>
      <c r="J1838" s="16"/>
      <c r="L1838" s="2"/>
    </row>
    <row r="1839">
      <c r="B1839" s="37"/>
      <c r="C1839" s="16"/>
      <c r="D1839" s="16"/>
      <c r="E1839" s="16"/>
      <c r="F1839" s="16"/>
      <c r="G1839" s="16"/>
      <c r="H1839" s="16"/>
      <c r="I1839" s="16"/>
      <c r="J1839" s="16"/>
      <c r="L1839" s="2"/>
    </row>
    <row r="1840">
      <c r="B1840" s="37"/>
      <c r="C1840" s="16"/>
      <c r="D1840" s="16"/>
      <c r="E1840" s="16"/>
      <c r="F1840" s="16"/>
      <c r="G1840" s="16"/>
      <c r="H1840" s="16"/>
      <c r="I1840" s="16"/>
      <c r="J1840" s="16"/>
      <c r="L1840" s="2"/>
    </row>
    <row r="1841">
      <c r="B1841" s="37"/>
      <c r="C1841" s="16"/>
      <c r="D1841" s="16"/>
      <c r="E1841" s="16"/>
      <c r="F1841" s="16"/>
      <c r="G1841" s="16"/>
      <c r="H1841" s="16"/>
      <c r="I1841" s="16"/>
      <c r="J1841" s="16"/>
      <c r="L1841" s="2"/>
    </row>
    <row r="1842">
      <c r="B1842" s="37"/>
      <c r="C1842" s="16"/>
      <c r="D1842" s="16"/>
      <c r="E1842" s="16"/>
      <c r="F1842" s="16"/>
      <c r="G1842" s="16"/>
      <c r="H1842" s="16"/>
      <c r="I1842" s="16"/>
      <c r="J1842" s="16"/>
      <c r="L1842" s="2"/>
    </row>
    <row r="1843">
      <c r="B1843" s="37"/>
      <c r="C1843" s="16"/>
      <c r="D1843" s="16"/>
      <c r="E1843" s="16"/>
      <c r="F1843" s="16"/>
      <c r="G1843" s="16"/>
      <c r="H1843" s="16"/>
      <c r="I1843" s="16"/>
      <c r="J1843" s="16"/>
      <c r="L1843" s="2"/>
    </row>
    <row r="1844">
      <c r="B1844" s="37"/>
      <c r="C1844" s="16"/>
      <c r="D1844" s="16"/>
      <c r="E1844" s="16"/>
      <c r="F1844" s="16"/>
      <c r="G1844" s="16"/>
      <c r="H1844" s="16"/>
      <c r="I1844" s="16"/>
      <c r="J1844" s="16"/>
      <c r="L1844" s="2"/>
    </row>
    <row r="1845">
      <c r="B1845" s="37"/>
      <c r="C1845" s="16"/>
      <c r="D1845" s="16"/>
      <c r="E1845" s="16"/>
      <c r="F1845" s="16"/>
      <c r="G1845" s="16"/>
      <c r="H1845" s="16"/>
      <c r="I1845" s="16"/>
      <c r="J1845" s="16"/>
      <c r="L1845" s="2"/>
    </row>
    <row r="1846">
      <c r="B1846" s="37"/>
      <c r="C1846" s="16"/>
      <c r="D1846" s="16"/>
      <c r="E1846" s="16"/>
      <c r="F1846" s="16"/>
      <c r="G1846" s="16"/>
      <c r="H1846" s="16"/>
      <c r="I1846" s="16"/>
      <c r="J1846" s="16"/>
      <c r="L1846" s="2"/>
    </row>
    <row r="1847">
      <c r="B1847" s="37"/>
      <c r="C1847" s="16"/>
      <c r="D1847" s="16"/>
      <c r="E1847" s="16"/>
      <c r="F1847" s="16"/>
      <c r="G1847" s="16"/>
      <c r="H1847" s="16"/>
      <c r="I1847" s="16"/>
      <c r="J1847" s="16"/>
      <c r="L1847" s="2"/>
    </row>
    <row r="1848">
      <c r="B1848" s="37"/>
      <c r="C1848" s="16"/>
      <c r="D1848" s="16"/>
      <c r="E1848" s="16"/>
      <c r="F1848" s="16"/>
      <c r="G1848" s="16"/>
      <c r="H1848" s="16"/>
      <c r="I1848" s="16"/>
      <c r="J1848" s="16"/>
      <c r="L1848" s="2"/>
    </row>
    <row r="1849">
      <c r="B1849" s="37"/>
      <c r="C1849" s="16"/>
      <c r="D1849" s="16"/>
      <c r="E1849" s="16"/>
      <c r="F1849" s="16"/>
      <c r="G1849" s="16"/>
      <c r="H1849" s="16"/>
      <c r="I1849" s="16"/>
      <c r="J1849" s="16"/>
      <c r="L1849" s="2"/>
    </row>
    <row r="1850">
      <c r="B1850" s="37"/>
      <c r="C1850" s="16"/>
      <c r="D1850" s="16"/>
      <c r="E1850" s="16"/>
      <c r="F1850" s="16"/>
      <c r="G1850" s="16"/>
      <c r="H1850" s="16"/>
      <c r="I1850" s="16"/>
      <c r="J1850" s="16"/>
      <c r="L1850" s="2"/>
    </row>
    <row r="1851">
      <c r="B1851" s="37"/>
      <c r="C1851" s="16"/>
      <c r="D1851" s="16"/>
      <c r="E1851" s="16"/>
      <c r="F1851" s="16"/>
      <c r="G1851" s="16"/>
      <c r="H1851" s="16"/>
      <c r="I1851" s="16"/>
      <c r="J1851" s="16"/>
      <c r="L1851" s="2"/>
    </row>
    <row r="1852">
      <c r="B1852" s="37"/>
      <c r="C1852" s="16"/>
      <c r="D1852" s="16"/>
      <c r="E1852" s="16"/>
      <c r="F1852" s="16"/>
      <c r="G1852" s="16"/>
      <c r="H1852" s="16"/>
      <c r="I1852" s="16"/>
      <c r="J1852" s="16"/>
      <c r="L1852" s="2"/>
    </row>
    <row r="1853">
      <c r="B1853" s="37"/>
      <c r="C1853" s="16"/>
      <c r="D1853" s="16"/>
      <c r="E1853" s="16"/>
      <c r="F1853" s="16"/>
      <c r="G1853" s="16"/>
      <c r="H1853" s="16"/>
      <c r="I1853" s="16"/>
      <c r="J1853" s="16"/>
      <c r="L1853" s="2"/>
    </row>
    <row r="1854">
      <c r="B1854" s="37"/>
      <c r="C1854" s="16"/>
      <c r="D1854" s="16"/>
      <c r="E1854" s="16"/>
      <c r="F1854" s="16"/>
      <c r="G1854" s="16"/>
      <c r="H1854" s="16"/>
      <c r="I1854" s="16"/>
      <c r="J1854" s="16"/>
      <c r="L1854" s="2"/>
    </row>
    <row r="1855">
      <c r="B1855" s="37"/>
      <c r="C1855" s="16"/>
      <c r="D1855" s="16"/>
      <c r="E1855" s="16"/>
      <c r="F1855" s="16"/>
      <c r="G1855" s="16"/>
      <c r="H1855" s="16"/>
      <c r="I1855" s="16"/>
      <c r="J1855" s="16"/>
      <c r="L1855" s="2"/>
    </row>
    <row r="1856">
      <c r="B1856" s="37"/>
      <c r="C1856" s="16"/>
      <c r="D1856" s="16"/>
      <c r="E1856" s="16"/>
      <c r="F1856" s="16"/>
      <c r="G1856" s="16"/>
      <c r="H1856" s="16"/>
      <c r="I1856" s="16"/>
      <c r="J1856" s="16"/>
      <c r="L1856" s="2"/>
    </row>
    <row r="1857">
      <c r="B1857" s="37"/>
      <c r="C1857" s="16"/>
      <c r="D1857" s="16"/>
      <c r="E1857" s="16"/>
      <c r="F1857" s="16"/>
      <c r="G1857" s="16"/>
      <c r="H1857" s="16"/>
      <c r="I1857" s="16"/>
      <c r="J1857" s="16"/>
      <c r="L1857" s="2"/>
    </row>
    <row r="1858">
      <c r="B1858" s="37"/>
      <c r="C1858" s="16"/>
      <c r="D1858" s="16"/>
      <c r="E1858" s="16"/>
      <c r="F1858" s="16"/>
      <c r="G1858" s="16"/>
      <c r="H1858" s="16"/>
      <c r="I1858" s="16"/>
      <c r="J1858" s="16"/>
      <c r="L1858" s="2"/>
    </row>
    <row r="1859">
      <c r="B1859" s="37"/>
      <c r="C1859" s="16"/>
      <c r="D1859" s="16"/>
      <c r="E1859" s="16"/>
      <c r="F1859" s="16"/>
      <c r="G1859" s="16"/>
      <c r="H1859" s="16"/>
      <c r="I1859" s="16"/>
      <c r="J1859" s="16"/>
      <c r="L1859" s="2"/>
    </row>
    <row r="1860">
      <c r="B1860" s="37"/>
      <c r="C1860" s="16"/>
      <c r="D1860" s="16"/>
      <c r="E1860" s="16"/>
      <c r="F1860" s="16"/>
      <c r="G1860" s="16"/>
      <c r="H1860" s="16"/>
      <c r="I1860" s="16"/>
      <c r="J1860" s="16"/>
      <c r="L1860" s="2"/>
    </row>
    <row r="1861">
      <c r="B1861" s="37"/>
      <c r="C1861" s="16"/>
      <c r="D1861" s="16"/>
      <c r="E1861" s="16"/>
      <c r="F1861" s="16"/>
      <c r="G1861" s="16"/>
      <c r="H1861" s="16"/>
      <c r="I1861" s="16"/>
      <c r="J1861" s="16"/>
      <c r="L1861" s="2"/>
    </row>
    <row r="1862">
      <c r="B1862" s="37"/>
      <c r="C1862" s="16"/>
      <c r="D1862" s="16"/>
      <c r="E1862" s="16"/>
      <c r="F1862" s="16"/>
      <c r="G1862" s="16"/>
      <c r="H1862" s="16"/>
      <c r="I1862" s="16"/>
      <c r="J1862" s="16"/>
      <c r="L1862" s="2"/>
    </row>
    <row r="1863">
      <c r="B1863" s="37"/>
      <c r="C1863" s="16"/>
      <c r="D1863" s="16"/>
      <c r="E1863" s="16"/>
      <c r="F1863" s="16"/>
      <c r="G1863" s="16"/>
      <c r="H1863" s="16"/>
      <c r="I1863" s="16"/>
      <c r="J1863" s="16"/>
      <c r="L1863" s="2"/>
    </row>
    <row r="1864">
      <c r="B1864" s="37"/>
      <c r="C1864" s="16"/>
      <c r="D1864" s="16"/>
      <c r="E1864" s="16"/>
      <c r="F1864" s="16"/>
      <c r="G1864" s="16"/>
      <c r="H1864" s="16"/>
      <c r="I1864" s="16"/>
      <c r="J1864" s="16"/>
      <c r="L1864" s="2"/>
    </row>
    <row r="1865">
      <c r="B1865" s="37"/>
      <c r="C1865" s="16"/>
      <c r="D1865" s="16"/>
      <c r="E1865" s="16"/>
      <c r="F1865" s="16"/>
      <c r="G1865" s="16"/>
      <c r="H1865" s="16"/>
      <c r="I1865" s="16"/>
      <c r="J1865" s="16"/>
      <c r="L1865" s="2"/>
    </row>
    <row r="1866">
      <c r="B1866" s="37"/>
      <c r="C1866" s="16"/>
      <c r="D1866" s="16"/>
      <c r="E1866" s="16"/>
      <c r="F1866" s="16"/>
      <c r="G1866" s="16"/>
      <c r="H1866" s="16"/>
      <c r="I1866" s="16"/>
      <c r="J1866" s="16"/>
      <c r="L1866" s="2"/>
    </row>
    <row r="1867">
      <c r="B1867" s="37"/>
      <c r="C1867" s="16"/>
      <c r="D1867" s="16"/>
      <c r="E1867" s="16"/>
      <c r="F1867" s="16"/>
      <c r="G1867" s="16"/>
      <c r="H1867" s="16"/>
      <c r="I1867" s="16"/>
      <c r="J1867" s="16"/>
      <c r="L1867" s="2"/>
    </row>
    <row r="1868">
      <c r="B1868" s="37"/>
      <c r="C1868" s="16"/>
      <c r="D1868" s="16"/>
      <c r="E1868" s="16"/>
      <c r="F1868" s="16"/>
      <c r="G1868" s="16"/>
      <c r="H1868" s="16"/>
      <c r="I1868" s="16"/>
      <c r="J1868" s="16"/>
      <c r="L1868" s="2"/>
    </row>
    <row r="1869">
      <c r="B1869" s="37"/>
      <c r="C1869" s="16"/>
      <c r="D1869" s="16"/>
      <c r="E1869" s="16"/>
      <c r="F1869" s="16"/>
      <c r="G1869" s="16"/>
      <c r="H1869" s="16"/>
      <c r="I1869" s="16"/>
      <c r="J1869" s="16"/>
      <c r="L1869" s="2"/>
    </row>
    <row r="1870">
      <c r="B1870" s="37"/>
      <c r="C1870" s="16"/>
      <c r="D1870" s="16"/>
      <c r="E1870" s="16"/>
      <c r="F1870" s="16"/>
      <c r="G1870" s="16"/>
      <c r="H1870" s="16"/>
      <c r="I1870" s="16"/>
      <c r="J1870" s="16"/>
      <c r="L1870" s="2"/>
    </row>
    <row r="1871">
      <c r="B1871" s="37"/>
      <c r="C1871" s="16"/>
      <c r="D1871" s="16"/>
      <c r="E1871" s="16"/>
      <c r="F1871" s="16"/>
      <c r="G1871" s="16"/>
      <c r="H1871" s="16"/>
      <c r="I1871" s="16"/>
      <c r="J1871" s="16"/>
      <c r="L1871" s="2"/>
    </row>
    <row r="1872">
      <c r="B1872" s="37"/>
      <c r="C1872" s="16"/>
      <c r="D1872" s="16"/>
      <c r="E1872" s="16"/>
      <c r="F1872" s="16"/>
      <c r="G1872" s="16"/>
      <c r="H1872" s="16"/>
      <c r="I1872" s="16"/>
      <c r="J1872" s="16"/>
      <c r="L1872" s="2"/>
    </row>
    <row r="1873">
      <c r="B1873" s="37"/>
      <c r="C1873" s="16"/>
      <c r="D1873" s="16"/>
      <c r="E1873" s="16"/>
      <c r="F1873" s="16"/>
      <c r="G1873" s="16"/>
      <c r="H1873" s="16"/>
      <c r="I1873" s="16"/>
      <c r="J1873" s="16"/>
      <c r="L1873" s="2"/>
    </row>
    <row r="1874">
      <c r="B1874" s="37"/>
      <c r="C1874" s="16"/>
      <c r="D1874" s="16"/>
      <c r="E1874" s="16"/>
      <c r="F1874" s="16"/>
      <c r="G1874" s="16"/>
      <c r="H1874" s="16"/>
      <c r="I1874" s="16"/>
      <c r="J1874" s="16"/>
      <c r="L1874" s="2"/>
    </row>
    <row r="1875">
      <c r="B1875" s="37"/>
      <c r="C1875" s="16"/>
      <c r="D1875" s="16"/>
      <c r="E1875" s="16"/>
      <c r="F1875" s="16"/>
      <c r="G1875" s="16"/>
      <c r="H1875" s="16"/>
      <c r="I1875" s="16"/>
      <c r="J1875" s="16"/>
      <c r="L1875" s="2"/>
    </row>
    <row r="1876">
      <c r="B1876" s="37"/>
      <c r="C1876" s="16"/>
      <c r="D1876" s="16"/>
      <c r="E1876" s="16"/>
      <c r="F1876" s="16"/>
      <c r="G1876" s="16"/>
      <c r="H1876" s="16"/>
      <c r="I1876" s="16"/>
      <c r="J1876" s="16"/>
      <c r="L1876" s="2"/>
    </row>
    <row r="1877">
      <c r="B1877" s="37"/>
      <c r="C1877" s="16"/>
      <c r="D1877" s="16"/>
      <c r="E1877" s="16"/>
      <c r="F1877" s="16"/>
      <c r="G1877" s="16"/>
      <c r="H1877" s="16"/>
      <c r="I1877" s="16"/>
      <c r="J1877" s="16"/>
      <c r="L1877" s="2"/>
    </row>
    <row r="1878">
      <c r="B1878" s="37"/>
      <c r="C1878" s="16"/>
      <c r="D1878" s="16"/>
      <c r="E1878" s="16"/>
      <c r="F1878" s="16"/>
      <c r="G1878" s="16"/>
      <c r="H1878" s="16"/>
      <c r="I1878" s="16"/>
      <c r="J1878" s="16"/>
      <c r="L1878" s="2"/>
    </row>
    <row r="1879">
      <c r="B1879" s="37"/>
      <c r="C1879" s="16"/>
      <c r="D1879" s="16"/>
      <c r="E1879" s="16"/>
      <c r="F1879" s="16"/>
      <c r="G1879" s="16"/>
      <c r="H1879" s="16"/>
      <c r="I1879" s="16"/>
      <c r="J1879" s="16"/>
      <c r="L1879" s="2"/>
    </row>
    <row r="1880">
      <c r="B1880" s="37"/>
      <c r="C1880" s="16"/>
      <c r="D1880" s="16"/>
      <c r="E1880" s="16"/>
      <c r="F1880" s="16"/>
      <c r="G1880" s="16"/>
      <c r="H1880" s="16"/>
      <c r="I1880" s="16"/>
      <c r="J1880" s="16"/>
      <c r="L1880" s="2"/>
    </row>
    <row r="1881">
      <c r="B1881" s="37"/>
      <c r="C1881" s="16"/>
      <c r="D1881" s="16"/>
      <c r="E1881" s="16"/>
      <c r="F1881" s="16"/>
      <c r="G1881" s="16"/>
      <c r="H1881" s="16"/>
      <c r="I1881" s="16"/>
      <c r="J1881" s="16"/>
      <c r="L1881" s="2"/>
    </row>
    <row r="1882">
      <c r="B1882" s="37"/>
      <c r="C1882" s="16"/>
      <c r="D1882" s="16"/>
      <c r="E1882" s="16"/>
      <c r="F1882" s="16"/>
      <c r="G1882" s="16"/>
      <c r="H1882" s="16"/>
      <c r="I1882" s="16"/>
      <c r="J1882" s="16"/>
      <c r="L1882" s="2"/>
    </row>
    <row r="1883">
      <c r="B1883" s="37"/>
      <c r="C1883" s="16"/>
      <c r="D1883" s="16"/>
      <c r="E1883" s="16"/>
      <c r="F1883" s="16"/>
      <c r="G1883" s="16"/>
      <c r="H1883" s="16"/>
      <c r="I1883" s="16"/>
      <c r="J1883" s="16"/>
      <c r="L1883" s="2"/>
    </row>
    <row r="1884">
      <c r="B1884" s="37"/>
      <c r="C1884" s="16"/>
      <c r="D1884" s="16"/>
      <c r="E1884" s="16"/>
      <c r="F1884" s="16"/>
      <c r="G1884" s="16"/>
      <c r="H1884" s="16"/>
      <c r="I1884" s="16"/>
      <c r="J1884" s="16"/>
      <c r="L1884" s="2"/>
    </row>
    <row r="1885">
      <c r="B1885" s="37"/>
      <c r="C1885" s="16"/>
      <c r="D1885" s="16"/>
      <c r="E1885" s="16"/>
      <c r="F1885" s="16"/>
      <c r="G1885" s="16"/>
      <c r="H1885" s="16"/>
      <c r="I1885" s="16"/>
      <c r="J1885" s="16"/>
      <c r="L1885" s="2"/>
    </row>
    <row r="1886">
      <c r="B1886" s="37"/>
      <c r="C1886" s="16"/>
      <c r="D1886" s="16"/>
      <c r="E1886" s="16"/>
      <c r="F1886" s="16"/>
      <c r="G1886" s="16"/>
      <c r="H1886" s="16"/>
      <c r="I1886" s="16"/>
      <c r="J1886" s="16"/>
      <c r="L1886" s="2"/>
    </row>
    <row r="1887">
      <c r="B1887" s="37"/>
      <c r="C1887" s="16"/>
      <c r="D1887" s="16"/>
      <c r="E1887" s="16"/>
      <c r="F1887" s="16"/>
      <c r="G1887" s="16"/>
      <c r="H1887" s="16"/>
      <c r="I1887" s="16"/>
      <c r="J1887" s="16"/>
      <c r="L1887" s="2"/>
    </row>
    <row r="1888">
      <c r="B1888" s="37"/>
      <c r="C1888" s="16"/>
      <c r="D1888" s="16"/>
      <c r="E1888" s="16"/>
      <c r="F1888" s="16"/>
      <c r="G1888" s="16"/>
      <c r="H1888" s="16"/>
      <c r="I1888" s="16"/>
      <c r="J1888" s="16"/>
      <c r="L1888" s="2"/>
    </row>
    <row r="1889">
      <c r="B1889" s="37"/>
      <c r="C1889" s="16"/>
      <c r="D1889" s="16"/>
      <c r="E1889" s="16"/>
      <c r="F1889" s="16"/>
      <c r="G1889" s="16"/>
      <c r="H1889" s="16"/>
      <c r="I1889" s="16"/>
      <c r="J1889" s="16"/>
      <c r="L1889" s="2"/>
    </row>
    <row r="1890">
      <c r="B1890" s="37"/>
      <c r="C1890" s="16"/>
      <c r="D1890" s="16"/>
      <c r="E1890" s="16"/>
      <c r="F1890" s="16"/>
      <c r="G1890" s="16"/>
      <c r="H1890" s="16"/>
      <c r="I1890" s="16"/>
      <c r="J1890" s="16"/>
      <c r="L1890" s="2"/>
    </row>
    <row r="1891">
      <c r="B1891" s="37"/>
      <c r="C1891" s="16"/>
      <c r="D1891" s="16"/>
      <c r="E1891" s="16"/>
      <c r="F1891" s="16"/>
      <c r="G1891" s="16"/>
      <c r="H1891" s="16"/>
      <c r="I1891" s="16"/>
      <c r="J1891" s="16"/>
      <c r="L1891" s="2"/>
    </row>
    <row r="1892">
      <c r="B1892" s="37"/>
      <c r="C1892" s="16"/>
      <c r="D1892" s="16"/>
      <c r="E1892" s="16"/>
      <c r="F1892" s="16"/>
      <c r="G1892" s="16"/>
      <c r="H1892" s="16"/>
      <c r="I1892" s="16"/>
      <c r="J1892" s="16"/>
      <c r="L1892" s="2"/>
    </row>
    <row r="1893">
      <c r="B1893" s="37"/>
      <c r="C1893" s="16"/>
      <c r="D1893" s="16"/>
      <c r="E1893" s="16"/>
      <c r="F1893" s="16"/>
      <c r="G1893" s="16"/>
      <c r="H1893" s="16"/>
      <c r="I1893" s="16"/>
      <c r="J1893" s="16"/>
      <c r="L1893" s="2"/>
    </row>
    <row r="1894">
      <c r="B1894" s="37"/>
      <c r="C1894" s="16"/>
      <c r="D1894" s="16"/>
      <c r="E1894" s="16"/>
      <c r="F1894" s="16"/>
      <c r="G1894" s="16"/>
      <c r="H1894" s="16"/>
      <c r="I1894" s="16"/>
      <c r="J1894" s="16"/>
      <c r="L1894" s="2"/>
    </row>
    <row r="1895">
      <c r="B1895" s="37"/>
      <c r="C1895" s="16"/>
      <c r="D1895" s="16"/>
      <c r="E1895" s="16"/>
      <c r="F1895" s="16"/>
      <c r="G1895" s="16"/>
      <c r="H1895" s="16"/>
      <c r="I1895" s="16"/>
      <c r="J1895" s="16"/>
      <c r="L1895" s="2"/>
    </row>
    <row r="1896">
      <c r="B1896" s="37"/>
      <c r="C1896" s="16"/>
      <c r="D1896" s="16"/>
      <c r="E1896" s="16"/>
      <c r="F1896" s="16"/>
      <c r="G1896" s="16"/>
      <c r="H1896" s="16"/>
      <c r="I1896" s="16"/>
      <c r="J1896" s="16"/>
      <c r="L1896" s="2"/>
    </row>
    <row r="1897">
      <c r="B1897" s="37"/>
      <c r="C1897" s="16"/>
      <c r="D1897" s="16"/>
      <c r="E1897" s="16"/>
      <c r="F1897" s="16"/>
      <c r="G1897" s="16"/>
      <c r="H1897" s="16"/>
      <c r="I1897" s="16"/>
      <c r="J1897" s="16"/>
      <c r="L1897" s="2"/>
    </row>
    <row r="1898">
      <c r="B1898" s="37"/>
      <c r="C1898" s="16"/>
      <c r="D1898" s="16"/>
      <c r="E1898" s="16"/>
      <c r="F1898" s="16"/>
      <c r="G1898" s="16"/>
      <c r="H1898" s="16"/>
      <c r="I1898" s="16"/>
      <c r="J1898" s="16"/>
      <c r="L1898" s="2"/>
    </row>
    <row r="1899">
      <c r="B1899" s="37"/>
      <c r="C1899" s="16"/>
      <c r="D1899" s="16"/>
      <c r="E1899" s="16"/>
      <c r="F1899" s="16"/>
      <c r="G1899" s="16"/>
      <c r="H1899" s="16"/>
      <c r="I1899" s="16"/>
      <c r="J1899" s="16"/>
      <c r="L1899" s="2"/>
    </row>
    <row r="1900">
      <c r="B1900" s="37"/>
      <c r="C1900" s="16"/>
      <c r="D1900" s="16"/>
      <c r="E1900" s="16"/>
      <c r="F1900" s="16"/>
      <c r="G1900" s="16"/>
      <c r="H1900" s="16"/>
      <c r="I1900" s="16"/>
      <c r="J1900" s="16"/>
      <c r="L1900" s="2"/>
    </row>
    <row r="1901">
      <c r="B1901" s="37"/>
      <c r="C1901" s="16"/>
      <c r="D1901" s="16"/>
      <c r="E1901" s="16"/>
      <c r="F1901" s="16"/>
      <c r="G1901" s="16"/>
      <c r="H1901" s="16"/>
      <c r="I1901" s="16"/>
      <c r="J1901" s="16"/>
      <c r="L1901" s="2"/>
    </row>
    <row r="1902">
      <c r="B1902" s="37"/>
      <c r="C1902" s="16"/>
      <c r="D1902" s="16"/>
      <c r="E1902" s="16"/>
      <c r="F1902" s="16"/>
      <c r="G1902" s="16"/>
      <c r="H1902" s="16"/>
      <c r="I1902" s="16"/>
      <c r="J1902" s="16"/>
      <c r="L1902" s="2"/>
    </row>
    <row r="1903">
      <c r="B1903" s="37"/>
      <c r="C1903" s="16"/>
      <c r="D1903" s="16"/>
      <c r="E1903" s="16"/>
      <c r="F1903" s="16"/>
      <c r="G1903" s="16"/>
      <c r="H1903" s="16"/>
      <c r="I1903" s="16"/>
      <c r="J1903" s="16"/>
      <c r="L1903" s="2"/>
    </row>
    <row r="1904">
      <c r="B1904" s="37"/>
      <c r="C1904" s="16"/>
      <c r="D1904" s="16"/>
      <c r="E1904" s="16"/>
      <c r="F1904" s="16"/>
      <c r="G1904" s="16"/>
      <c r="H1904" s="16"/>
      <c r="I1904" s="16"/>
      <c r="J1904" s="16"/>
      <c r="L1904" s="2"/>
    </row>
    <row r="1905">
      <c r="B1905" s="37"/>
      <c r="C1905" s="16"/>
      <c r="D1905" s="16"/>
      <c r="E1905" s="16"/>
      <c r="F1905" s="16"/>
      <c r="G1905" s="16"/>
      <c r="H1905" s="16"/>
      <c r="I1905" s="16"/>
      <c r="J1905" s="16"/>
      <c r="L1905" s="2"/>
    </row>
    <row r="1906">
      <c r="B1906" s="37"/>
      <c r="C1906" s="16"/>
      <c r="D1906" s="16"/>
      <c r="E1906" s="16"/>
      <c r="F1906" s="16"/>
      <c r="G1906" s="16"/>
      <c r="H1906" s="16"/>
      <c r="I1906" s="16"/>
      <c r="J1906" s="16"/>
      <c r="L1906" s="2"/>
    </row>
    <row r="1907">
      <c r="B1907" s="37"/>
      <c r="C1907" s="16"/>
      <c r="D1907" s="16"/>
      <c r="E1907" s="16"/>
      <c r="F1907" s="16"/>
      <c r="G1907" s="16"/>
      <c r="H1907" s="16"/>
      <c r="I1907" s="16"/>
      <c r="J1907" s="16"/>
      <c r="L1907" s="2"/>
    </row>
    <row r="1908">
      <c r="B1908" s="37"/>
      <c r="C1908" s="16"/>
      <c r="D1908" s="16"/>
      <c r="E1908" s="16"/>
      <c r="F1908" s="16"/>
      <c r="G1908" s="16"/>
      <c r="H1908" s="16"/>
      <c r="I1908" s="16"/>
      <c r="J1908" s="16"/>
      <c r="L1908" s="2"/>
    </row>
    <row r="1909">
      <c r="B1909" s="37"/>
      <c r="C1909" s="16"/>
      <c r="D1909" s="16"/>
      <c r="E1909" s="16"/>
      <c r="F1909" s="16"/>
      <c r="G1909" s="16"/>
      <c r="H1909" s="16"/>
      <c r="I1909" s="16"/>
      <c r="J1909" s="16"/>
      <c r="L1909" s="2"/>
    </row>
    <row r="1910">
      <c r="B1910" s="37"/>
      <c r="C1910" s="16"/>
      <c r="D1910" s="16"/>
      <c r="E1910" s="16"/>
      <c r="F1910" s="16"/>
      <c r="G1910" s="16"/>
      <c r="H1910" s="16"/>
      <c r="I1910" s="16"/>
      <c r="J1910" s="16"/>
      <c r="L1910" s="2"/>
    </row>
    <row r="1911">
      <c r="B1911" s="37"/>
      <c r="C1911" s="16"/>
      <c r="D1911" s="16"/>
      <c r="E1911" s="16"/>
      <c r="F1911" s="16"/>
      <c r="G1911" s="16"/>
      <c r="H1911" s="16"/>
      <c r="I1911" s="16"/>
      <c r="J1911" s="16"/>
      <c r="L1911" s="2"/>
    </row>
    <row r="1912">
      <c r="B1912" s="37"/>
      <c r="C1912" s="16"/>
      <c r="D1912" s="16"/>
      <c r="E1912" s="16"/>
      <c r="F1912" s="16"/>
      <c r="G1912" s="16"/>
      <c r="H1912" s="16"/>
      <c r="I1912" s="16"/>
      <c r="J1912" s="16"/>
      <c r="L1912" s="2"/>
    </row>
    <row r="1913">
      <c r="B1913" s="37"/>
      <c r="C1913" s="16"/>
      <c r="D1913" s="16"/>
      <c r="E1913" s="16"/>
      <c r="F1913" s="16"/>
      <c r="G1913" s="16"/>
      <c r="H1913" s="16"/>
      <c r="I1913" s="16"/>
      <c r="J1913" s="16"/>
      <c r="L1913" s="2"/>
    </row>
    <row r="1914">
      <c r="B1914" s="37"/>
      <c r="C1914" s="16"/>
      <c r="D1914" s="16"/>
      <c r="E1914" s="16"/>
      <c r="F1914" s="16"/>
      <c r="G1914" s="16"/>
      <c r="H1914" s="16"/>
      <c r="I1914" s="16"/>
      <c r="J1914" s="16"/>
      <c r="L1914" s="2"/>
    </row>
    <row r="1915">
      <c r="B1915" s="37"/>
      <c r="C1915" s="16"/>
      <c r="D1915" s="16"/>
      <c r="E1915" s="16"/>
      <c r="F1915" s="16"/>
      <c r="G1915" s="16"/>
      <c r="H1915" s="16"/>
      <c r="I1915" s="16"/>
      <c r="J1915" s="16"/>
      <c r="L1915" s="2"/>
    </row>
    <row r="1916">
      <c r="B1916" s="37"/>
      <c r="C1916" s="16"/>
      <c r="D1916" s="16"/>
      <c r="E1916" s="16"/>
      <c r="F1916" s="16"/>
      <c r="G1916" s="16"/>
      <c r="H1916" s="16"/>
      <c r="I1916" s="16"/>
      <c r="J1916" s="16"/>
      <c r="L1916" s="2"/>
    </row>
    <row r="1917">
      <c r="B1917" s="37"/>
      <c r="C1917" s="16"/>
      <c r="D1917" s="16"/>
      <c r="E1917" s="16"/>
      <c r="F1917" s="16"/>
      <c r="G1917" s="16"/>
      <c r="H1917" s="16"/>
      <c r="I1917" s="16"/>
      <c r="J1917" s="16"/>
      <c r="L1917" s="2"/>
    </row>
    <row r="1918">
      <c r="B1918" s="37"/>
      <c r="C1918" s="16"/>
      <c r="D1918" s="16"/>
      <c r="E1918" s="16"/>
      <c r="F1918" s="16"/>
      <c r="G1918" s="16"/>
      <c r="H1918" s="16"/>
      <c r="I1918" s="16"/>
      <c r="J1918" s="16"/>
      <c r="L1918" s="2"/>
    </row>
    <row r="1919">
      <c r="B1919" s="37"/>
      <c r="C1919" s="16"/>
      <c r="D1919" s="16"/>
      <c r="E1919" s="16"/>
      <c r="F1919" s="16"/>
      <c r="G1919" s="16"/>
      <c r="H1919" s="16"/>
      <c r="I1919" s="16"/>
      <c r="J1919" s="16"/>
      <c r="L1919" s="2"/>
    </row>
    <row r="1920">
      <c r="B1920" s="37"/>
      <c r="C1920" s="16"/>
      <c r="D1920" s="16"/>
      <c r="E1920" s="16"/>
      <c r="F1920" s="16"/>
      <c r="G1920" s="16"/>
      <c r="H1920" s="16"/>
      <c r="I1920" s="16"/>
      <c r="J1920" s="16"/>
      <c r="L1920" s="2"/>
    </row>
    <row r="1921">
      <c r="B1921" s="37"/>
      <c r="C1921" s="16"/>
      <c r="D1921" s="16"/>
      <c r="E1921" s="16"/>
      <c r="F1921" s="16"/>
      <c r="G1921" s="16"/>
      <c r="H1921" s="16"/>
      <c r="I1921" s="16"/>
      <c r="J1921" s="16"/>
      <c r="L1921" s="2"/>
    </row>
    <row r="1922">
      <c r="B1922" s="37"/>
      <c r="C1922" s="16"/>
      <c r="D1922" s="16"/>
      <c r="E1922" s="16"/>
      <c r="F1922" s="16"/>
      <c r="G1922" s="16"/>
      <c r="H1922" s="16"/>
      <c r="I1922" s="16"/>
      <c r="J1922" s="16"/>
      <c r="L1922" s="2"/>
    </row>
    <row r="1923">
      <c r="B1923" s="37"/>
      <c r="C1923" s="16"/>
      <c r="D1923" s="16"/>
      <c r="E1923" s="16"/>
      <c r="F1923" s="16"/>
      <c r="G1923" s="16"/>
      <c r="H1923" s="16"/>
      <c r="I1923" s="16"/>
      <c r="J1923" s="16"/>
      <c r="L1923" s="2"/>
    </row>
    <row r="1924">
      <c r="B1924" s="37"/>
      <c r="C1924" s="16"/>
      <c r="D1924" s="16"/>
      <c r="E1924" s="16"/>
      <c r="F1924" s="16"/>
      <c r="G1924" s="16"/>
      <c r="H1924" s="16"/>
      <c r="I1924" s="16"/>
      <c r="J1924" s="16"/>
      <c r="L1924" s="2"/>
    </row>
    <row r="1925">
      <c r="B1925" s="37"/>
      <c r="C1925" s="16"/>
      <c r="D1925" s="16"/>
      <c r="E1925" s="16"/>
      <c r="F1925" s="16"/>
      <c r="G1925" s="16"/>
      <c r="H1925" s="16"/>
      <c r="I1925" s="16"/>
      <c r="J1925" s="16"/>
      <c r="L1925" s="2"/>
    </row>
    <row r="1926">
      <c r="B1926" s="37"/>
      <c r="C1926" s="16"/>
      <c r="D1926" s="16"/>
      <c r="E1926" s="16"/>
      <c r="F1926" s="16"/>
      <c r="G1926" s="16"/>
      <c r="H1926" s="16"/>
      <c r="I1926" s="16"/>
      <c r="J1926" s="16"/>
      <c r="L1926" s="2"/>
    </row>
    <row r="1927">
      <c r="B1927" s="37"/>
      <c r="C1927" s="16"/>
      <c r="D1927" s="16"/>
      <c r="E1927" s="16"/>
      <c r="F1927" s="16"/>
      <c r="G1927" s="16"/>
      <c r="H1927" s="16"/>
      <c r="I1927" s="16"/>
      <c r="J1927" s="16"/>
      <c r="L1927" s="2"/>
    </row>
    <row r="1928">
      <c r="B1928" s="37"/>
      <c r="C1928" s="16"/>
      <c r="D1928" s="16"/>
      <c r="E1928" s="16"/>
      <c r="F1928" s="16"/>
      <c r="G1928" s="16"/>
      <c r="H1928" s="16"/>
      <c r="I1928" s="16"/>
      <c r="J1928" s="16"/>
      <c r="L1928" s="2"/>
    </row>
    <row r="1929">
      <c r="B1929" s="37"/>
      <c r="C1929" s="16"/>
      <c r="D1929" s="16"/>
      <c r="E1929" s="16"/>
      <c r="F1929" s="16"/>
      <c r="G1929" s="16"/>
      <c r="H1929" s="16"/>
      <c r="I1929" s="16"/>
      <c r="J1929" s="16"/>
      <c r="L1929" s="2"/>
    </row>
    <row r="1930">
      <c r="B1930" s="37"/>
      <c r="C1930" s="16"/>
      <c r="D1930" s="16"/>
      <c r="E1930" s="16"/>
      <c r="F1930" s="16"/>
      <c r="G1930" s="16"/>
      <c r="H1930" s="16"/>
      <c r="I1930" s="16"/>
      <c r="J1930" s="16"/>
      <c r="L1930" s="2"/>
    </row>
    <row r="1931">
      <c r="B1931" s="37"/>
      <c r="C1931" s="16"/>
      <c r="D1931" s="16"/>
      <c r="E1931" s="16"/>
      <c r="F1931" s="16"/>
      <c r="G1931" s="16"/>
      <c r="H1931" s="16"/>
      <c r="I1931" s="16"/>
      <c r="J1931" s="16"/>
      <c r="L1931" s="2"/>
    </row>
    <row r="1932">
      <c r="B1932" s="37"/>
      <c r="C1932" s="16"/>
      <c r="D1932" s="16"/>
      <c r="E1932" s="16"/>
      <c r="F1932" s="16"/>
      <c r="G1932" s="16"/>
      <c r="H1932" s="16"/>
      <c r="I1932" s="16"/>
      <c r="J1932" s="16"/>
      <c r="L1932" s="2"/>
    </row>
    <row r="1933">
      <c r="B1933" s="37"/>
      <c r="C1933" s="16"/>
      <c r="D1933" s="16"/>
      <c r="E1933" s="16"/>
      <c r="F1933" s="16"/>
      <c r="G1933" s="16"/>
      <c r="H1933" s="16"/>
      <c r="I1933" s="16"/>
      <c r="J1933" s="16"/>
      <c r="L1933" s="2"/>
    </row>
    <row r="1934">
      <c r="B1934" s="37"/>
      <c r="C1934" s="16"/>
      <c r="D1934" s="16"/>
      <c r="E1934" s="16"/>
      <c r="F1934" s="16"/>
      <c r="G1934" s="16"/>
      <c r="H1934" s="16"/>
      <c r="I1934" s="16"/>
      <c r="J1934" s="16"/>
      <c r="L1934" s="2"/>
    </row>
    <row r="1935">
      <c r="B1935" s="37"/>
      <c r="C1935" s="16"/>
      <c r="D1935" s="16"/>
      <c r="E1935" s="16"/>
      <c r="F1935" s="16"/>
      <c r="G1935" s="16"/>
      <c r="H1935" s="16"/>
      <c r="I1935" s="16"/>
      <c r="J1935" s="16"/>
      <c r="L1935" s="2"/>
    </row>
    <row r="1936">
      <c r="B1936" s="37"/>
      <c r="C1936" s="16"/>
      <c r="D1936" s="16"/>
      <c r="E1936" s="16"/>
      <c r="F1936" s="16"/>
      <c r="G1936" s="16"/>
      <c r="H1936" s="16"/>
      <c r="I1936" s="16"/>
      <c r="J1936" s="16"/>
      <c r="L1936" s="2"/>
    </row>
    <row r="1937">
      <c r="B1937" s="37"/>
      <c r="C1937" s="16"/>
      <c r="D1937" s="16"/>
      <c r="E1937" s="16"/>
      <c r="F1937" s="16"/>
      <c r="G1937" s="16"/>
      <c r="H1937" s="16"/>
      <c r="I1937" s="16"/>
      <c r="J1937" s="16"/>
      <c r="L1937" s="2"/>
    </row>
    <row r="1938">
      <c r="B1938" s="37"/>
      <c r="C1938" s="16"/>
      <c r="D1938" s="16"/>
      <c r="E1938" s="16"/>
      <c r="F1938" s="16"/>
      <c r="G1938" s="16"/>
      <c r="H1938" s="16"/>
      <c r="I1938" s="16"/>
      <c r="J1938" s="16"/>
      <c r="L1938" s="2"/>
    </row>
    <row r="1939">
      <c r="B1939" s="37"/>
      <c r="C1939" s="16"/>
      <c r="D1939" s="16"/>
      <c r="E1939" s="16"/>
      <c r="F1939" s="16"/>
      <c r="G1939" s="16"/>
      <c r="H1939" s="16"/>
      <c r="I1939" s="16"/>
      <c r="J1939" s="16"/>
      <c r="L1939" s="2"/>
    </row>
    <row r="1940">
      <c r="B1940" s="37"/>
      <c r="C1940" s="16"/>
      <c r="D1940" s="16"/>
      <c r="E1940" s="16"/>
      <c r="F1940" s="16"/>
      <c r="G1940" s="16"/>
      <c r="H1940" s="16"/>
      <c r="I1940" s="16"/>
      <c r="J1940" s="16"/>
      <c r="L1940" s="2"/>
    </row>
    <row r="1941">
      <c r="B1941" s="37"/>
      <c r="C1941" s="16"/>
      <c r="D1941" s="16"/>
      <c r="E1941" s="16"/>
      <c r="F1941" s="16"/>
      <c r="G1941" s="16"/>
      <c r="H1941" s="16"/>
      <c r="I1941" s="16"/>
      <c r="J1941" s="16"/>
      <c r="L1941" s="2"/>
    </row>
    <row r="1942">
      <c r="B1942" s="37"/>
      <c r="C1942" s="16"/>
      <c r="D1942" s="16"/>
      <c r="E1942" s="16"/>
      <c r="F1942" s="16"/>
      <c r="G1942" s="16"/>
      <c r="H1942" s="16"/>
      <c r="I1942" s="16"/>
      <c r="J1942" s="16"/>
      <c r="L1942" s="2"/>
    </row>
    <row r="1943">
      <c r="B1943" s="37"/>
      <c r="C1943" s="16"/>
      <c r="D1943" s="16"/>
      <c r="E1943" s="16"/>
      <c r="F1943" s="16"/>
      <c r="G1943" s="16"/>
      <c r="H1943" s="16"/>
      <c r="I1943" s="16"/>
      <c r="J1943" s="16"/>
      <c r="L1943" s="2"/>
    </row>
    <row r="1944">
      <c r="B1944" s="37"/>
      <c r="C1944" s="16"/>
      <c r="D1944" s="16"/>
      <c r="E1944" s="16"/>
      <c r="F1944" s="16"/>
      <c r="G1944" s="16"/>
      <c r="H1944" s="16"/>
      <c r="I1944" s="16"/>
      <c r="J1944" s="16"/>
      <c r="L1944" s="2"/>
    </row>
    <row r="1945">
      <c r="B1945" s="37"/>
      <c r="C1945" s="16"/>
      <c r="D1945" s="16"/>
      <c r="E1945" s="16"/>
      <c r="F1945" s="16"/>
      <c r="G1945" s="16"/>
      <c r="H1945" s="16"/>
      <c r="I1945" s="16"/>
      <c r="J1945" s="16"/>
      <c r="L1945" s="2"/>
    </row>
    <row r="1946">
      <c r="B1946" s="37"/>
      <c r="C1946" s="16"/>
      <c r="D1946" s="16"/>
      <c r="E1946" s="16"/>
      <c r="F1946" s="16"/>
      <c r="G1946" s="16"/>
      <c r="H1946" s="16"/>
      <c r="I1946" s="16"/>
      <c r="J1946" s="16"/>
      <c r="L1946" s="2"/>
    </row>
    <row r="1947">
      <c r="B1947" s="37"/>
      <c r="C1947" s="16"/>
      <c r="D1947" s="16"/>
      <c r="E1947" s="16"/>
      <c r="F1947" s="16"/>
      <c r="G1947" s="16"/>
      <c r="H1947" s="16"/>
      <c r="I1947" s="16"/>
      <c r="J1947" s="16"/>
      <c r="L1947" s="2"/>
    </row>
    <row r="1948">
      <c r="B1948" s="37"/>
      <c r="C1948" s="16"/>
      <c r="D1948" s="16"/>
      <c r="E1948" s="16"/>
      <c r="F1948" s="16"/>
      <c r="G1948" s="16"/>
      <c r="H1948" s="16"/>
      <c r="I1948" s="16"/>
      <c r="J1948" s="16"/>
      <c r="L1948" s="2"/>
    </row>
    <row r="1949">
      <c r="B1949" s="37"/>
      <c r="C1949" s="16"/>
      <c r="D1949" s="16"/>
      <c r="E1949" s="16"/>
      <c r="F1949" s="16"/>
      <c r="G1949" s="16"/>
      <c r="H1949" s="16"/>
      <c r="I1949" s="16"/>
      <c r="J1949" s="16"/>
      <c r="L1949" s="2"/>
    </row>
    <row r="1950">
      <c r="B1950" s="37"/>
      <c r="C1950" s="16"/>
      <c r="D1950" s="16"/>
      <c r="E1950" s="16"/>
      <c r="F1950" s="16"/>
      <c r="G1950" s="16"/>
      <c r="H1950" s="16"/>
      <c r="I1950" s="16"/>
      <c r="J1950" s="16"/>
      <c r="L1950" s="2"/>
    </row>
    <row r="1951">
      <c r="B1951" s="37"/>
      <c r="C1951" s="16"/>
      <c r="D1951" s="16"/>
      <c r="E1951" s="16"/>
      <c r="F1951" s="16"/>
      <c r="G1951" s="16"/>
      <c r="H1951" s="16"/>
      <c r="I1951" s="16"/>
      <c r="J1951" s="16"/>
      <c r="L1951" s="2"/>
    </row>
    <row r="1952">
      <c r="B1952" s="37"/>
      <c r="C1952" s="16"/>
      <c r="D1952" s="16"/>
      <c r="E1952" s="16"/>
      <c r="F1952" s="16"/>
      <c r="G1952" s="16"/>
      <c r="H1952" s="16"/>
      <c r="I1952" s="16"/>
      <c r="J1952" s="16"/>
      <c r="L1952" s="2"/>
    </row>
    <row r="1953">
      <c r="B1953" s="37"/>
      <c r="C1953" s="16"/>
      <c r="D1953" s="16"/>
      <c r="E1953" s="16"/>
      <c r="F1953" s="16"/>
      <c r="G1953" s="16"/>
      <c r="H1953" s="16"/>
      <c r="I1953" s="16"/>
      <c r="J1953" s="16"/>
      <c r="L1953" s="2"/>
    </row>
    <row r="1954">
      <c r="B1954" s="37"/>
      <c r="C1954" s="16"/>
      <c r="D1954" s="16"/>
      <c r="E1954" s="16"/>
      <c r="F1954" s="16"/>
      <c r="G1954" s="16"/>
      <c r="H1954" s="16"/>
      <c r="I1954" s="16"/>
      <c r="J1954" s="16"/>
      <c r="L1954" s="2"/>
    </row>
    <row r="1955">
      <c r="B1955" s="37"/>
      <c r="C1955" s="16"/>
      <c r="D1955" s="16"/>
      <c r="E1955" s="16"/>
      <c r="F1955" s="16"/>
      <c r="G1955" s="16"/>
      <c r="H1955" s="16"/>
      <c r="I1955" s="16"/>
      <c r="J1955" s="16"/>
      <c r="L1955" s="2"/>
    </row>
    <row r="1956">
      <c r="B1956" s="37"/>
      <c r="C1956" s="16"/>
      <c r="D1956" s="16"/>
      <c r="E1956" s="16"/>
      <c r="F1956" s="16"/>
      <c r="G1956" s="16"/>
      <c r="H1956" s="16"/>
      <c r="I1956" s="16"/>
      <c r="J1956" s="16"/>
      <c r="L1956" s="2"/>
    </row>
    <row r="1957">
      <c r="B1957" s="37"/>
      <c r="C1957" s="16"/>
      <c r="D1957" s="16"/>
      <c r="E1957" s="16"/>
      <c r="F1957" s="16"/>
      <c r="G1957" s="16"/>
      <c r="H1957" s="16"/>
      <c r="I1957" s="16"/>
      <c r="J1957" s="16"/>
      <c r="L1957" s="2"/>
    </row>
    <row r="1958">
      <c r="B1958" s="37"/>
      <c r="C1958" s="16"/>
      <c r="D1958" s="16"/>
      <c r="E1958" s="16"/>
      <c r="F1958" s="16"/>
      <c r="G1958" s="16"/>
      <c r="H1958" s="16"/>
      <c r="I1958" s="16"/>
      <c r="J1958" s="16"/>
      <c r="L1958" s="2"/>
    </row>
    <row r="1959">
      <c r="B1959" s="37"/>
      <c r="C1959" s="16"/>
      <c r="D1959" s="16"/>
      <c r="E1959" s="16"/>
      <c r="F1959" s="16"/>
      <c r="G1959" s="16"/>
      <c r="H1959" s="16"/>
      <c r="I1959" s="16"/>
      <c r="J1959" s="16"/>
      <c r="L1959" s="2"/>
    </row>
    <row r="1960">
      <c r="B1960" s="37"/>
      <c r="C1960" s="16"/>
      <c r="D1960" s="16"/>
      <c r="E1960" s="16"/>
      <c r="F1960" s="16"/>
      <c r="G1960" s="16"/>
      <c r="H1960" s="16"/>
      <c r="I1960" s="16"/>
      <c r="J1960" s="16"/>
      <c r="L1960" s="2"/>
    </row>
    <row r="1961">
      <c r="B1961" s="37"/>
      <c r="C1961" s="16"/>
      <c r="D1961" s="16"/>
      <c r="E1961" s="16"/>
      <c r="F1961" s="16"/>
      <c r="G1961" s="16"/>
      <c r="H1961" s="16"/>
      <c r="I1961" s="16"/>
      <c r="J1961" s="16"/>
      <c r="L1961" s="2"/>
    </row>
    <row r="1962">
      <c r="B1962" s="37"/>
      <c r="C1962" s="16"/>
      <c r="D1962" s="16"/>
      <c r="E1962" s="16"/>
      <c r="F1962" s="16"/>
      <c r="G1962" s="16"/>
      <c r="H1962" s="16"/>
      <c r="I1962" s="16"/>
      <c r="J1962" s="16"/>
      <c r="L1962" s="2"/>
    </row>
    <row r="1963">
      <c r="B1963" s="37"/>
      <c r="C1963" s="16"/>
      <c r="D1963" s="16"/>
      <c r="E1963" s="16"/>
      <c r="F1963" s="16"/>
      <c r="G1963" s="16"/>
      <c r="H1963" s="16"/>
      <c r="I1963" s="16"/>
      <c r="J1963" s="16"/>
      <c r="L1963" s="2"/>
    </row>
    <row r="1964">
      <c r="B1964" s="37"/>
      <c r="C1964" s="16"/>
      <c r="D1964" s="16"/>
      <c r="E1964" s="16"/>
      <c r="F1964" s="16"/>
      <c r="G1964" s="16"/>
      <c r="H1964" s="16"/>
      <c r="I1964" s="16"/>
      <c r="J1964" s="16"/>
      <c r="L1964" s="2"/>
    </row>
    <row r="1965">
      <c r="B1965" s="37"/>
      <c r="C1965" s="16"/>
      <c r="D1965" s="16"/>
      <c r="E1965" s="16"/>
      <c r="F1965" s="16"/>
      <c r="G1965" s="16"/>
      <c r="H1965" s="16"/>
      <c r="I1965" s="16"/>
      <c r="J1965" s="16"/>
      <c r="L1965" s="2"/>
    </row>
    <row r="1966">
      <c r="B1966" s="37"/>
      <c r="C1966" s="16"/>
      <c r="D1966" s="16"/>
      <c r="E1966" s="16"/>
      <c r="F1966" s="16"/>
      <c r="G1966" s="16"/>
      <c r="H1966" s="16"/>
      <c r="I1966" s="16"/>
      <c r="J1966" s="16"/>
      <c r="L1966" s="2"/>
    </row>
    <row r="1967">
      <c r="B1967" s="37"/>
      <c r="C1967" s="16"/>
      <c r="D1967" s="16"/>
      <c r="E1967" s="16"/>
      <c r="F1967" s="16"/>
      <c r="G1967" s="16"/>
      <c r="H1967" s="16"/>
      <c r="I1967" s="16"/>
      <c r="J1967" s="16"/>
      <c r="L1967" s="2"/>
    </row>
    <row r="1968">
      <c r="B1968" s="37"/>
      <c r="C1968" s="16"/>
      <c r="D1968" s="16"/>
      <c r="E1968" s="16"/>
      <c r="F1968" s="16"/>
      <c r="G1968" s="16"/>
      <c r="H1968" s="16"/>
      <c r="I1968" s="16"/>
      <c r="J1968" s="16"/>
      <c r="L1968" s="2"/>
    </row>
    <row r="1969">
      <c r="B1969" s="37"/>
      <c r="C1969" s="16"/>
      <c r="D1969" s="16"/>
      <c r="E1969" s="16"/>
      <c r="F1969" s="16"/>
      <c r="G1969" s="16"/>
      <c r="H1969" s="16"/>
      <c r="I1969" s="16"/>
      <c r="J1969" s="16"/>
      <c r="L1969" s="2"/>
    </row>
    <row r="1970">
      <c r="B1970" s="37"/>
      <c r="C1970" s="16"/>
      <c r="D1970" s="16"/>
      <c r="E1970" s="16"/>
      <c r="F1970" s="16"/>
      <c r="G1970" s="16"/>
      <c r="H1970" s="16"/>
      <c r="I1970" s="16"/>
      <c r="J1970" s="16"/>
      <c r="L1970" s="2"/>
    </row>
    <row r="1971">
      <c r="B1971" s="37"/>
      <c r="C1971" s="16"/>
      <c r="D1971" s="16"/>
      <c r="E1971" s="16"/>
      <c r="F1971" s="16"/>
      <c r="G1971" s="16"/>
      <c r="H1971" s="16"/>
      <c r="I1971" s="16"/>
      <c r="J1971" s="16"/>
      <c r="L1971" s="2"/>
    </row>
    <row r="1972">
      <c r="B1972" s="37"/>
      <c r="C1972" s="16"/>
      <c r="D1972" s="16"/>
      <c r="E1972" s="16"/>
      <c r="F1972" s="16"/>
      <c r="G1972" s="16"/>
      <c r="H1972" s="16"/>
      <c r="I1972" s="16"/>
      <c r="J1972" s="16"/>
      <c r="L1972" s="2"/>
    </row>
    <row r="1973">
      <c r="B1973" s="37"/>
      <c r="C1973" s="16"/>
      <c r="D1973" s="16"/>
      <c r="E1973" s="16"/>
      <c r="F1973" s="16"/>
      <c r="G1973" s="16"/>
      <c r="H1973" s="16"/>
      <c r="I1973" s="16"/>
      <c r="J1973" s="16"/>
      <c r="L1973" s="2"/>
    </row>
    <row r="1974">
      <c r="B1974" s="37"/>
      <c r="C1974" s="16"/>
      <c r="D1974" s="16"/>
      <c r="E1974" s="16"/>
      <c r="F1974" s="16"/>
      <c r="G1974" s="16"/>
      <c r="H1974" s="16"/>
      <c r="I1974" s="16"/>
      <c r="J1974" s="16"/>
      <c r="L1974" s="2"/>
    </row>
    <row r="1975">
      <c r="B1975" s="37"/>
      <c r="C1975" s="16"/>
      <c r="D1975" s="16"/>
      <c r="E1975" s="16"/>
      <c r="F1975" s="16"/>
      <c r="G1975" s="16"/>
      <c r="H1975" s="16"/>
      <c r="I1975" s="16"/>
      <c r="J1975" s="16"/>
      <c r="L1975" s="2"/>
    </row>
    <row r="1976">
      <c r="B1976" s="37"/>
      <c r="C1976" s="16"/>
      <c r="D1976" s="16"/>
      <c r="E1976" s="16"/>
      <c r="F1976" s="16"/>
      <c r="G1976" s="16"/>
      <c r="H1976" s="16"/>
      <c r="I1976" s="16"/>
      <c r="J1976" s="16"/>
      <c r="L1976" s="2"/>
    </row>
    <row r="1977">
      <c r="B1977" s="37"/>
      <c r="C1977" s="16"/>
      <c r="D1977" s="16"/>
      <c r="E1977" s="16"/>
      <c r="F1977" s="16"/>
      <c r="G1977" s="16"/>
      <c r="H1977" s="16"/>
      <c r="I1977" s="16"/>
      <c r="J1977" s="16"/>
      <c r="L1977" s="2"/>
    </row>
    <row r="1978">
      <c r="B1978" s="37"/>
      <c r="C1978" s="16"/>
      <c r="D1978" s="16"/>
      <c r="E1978" s="16"/>
      <c r="F1978" s="16"/>
      <c r="G1978" s="16"/>
      <c r="H1978" s="16"/>
      <c r="I1978" s="16"/>
      <c r="J1978" s="16"/>
      <c r="L1978" s="2"/>
    </row>
    <row r="1979">
      <c r="B1979" s="37"/>
      <c r="C1979" s="16"/>
      <c r="D1979" s="16"/>
      <c r="E1979" s="16"/>
      <c r="F1979" s="16"/>
      <c r="G1979" s="16"/>
      <c r="H1979" s="16"/>
      <c r="I1979" s="16"/>
      <c r="J1979" s="16"/>
      <c r="L1979" s="2"/>
    </row>
    <row r="1980">
      <c r="B1980" s="37"/>
      <c r="C1980" s="16"/>
      <c r="D1980" s="16"/>
      <c r="E1980" s="16"/>
      <c r="F1980" s="16"/>
      <c r="G1980" s="16"/>
      <c r="H1980" s="16"/>
      <c r="I1980" s="16"/>
      <c r="J1980" s="16"/>
      <c r="L1980" s="2"/>
    </row>
    <row r="1981">
      <c r="B1981" s="37"/>
      <c r="C1981" s="16"/>
      <c r="D1981" s="16"/>
      <c r="E1981" s="16"/>
      <c r="F1981" s="16"/>
      <c r="G1981" s="16"/>
      <c r="H1981" s="16"/>
      <c r="I1981" s="16"/>
      <c r="J1981" s="16"/>
      <c r="L1981" s="2"/>
    </row>
    <row r="1982">
      <c r="B1982" s="37"/>
      <c r="C1982" s="16"/>
      <c r="D1982" s="16"/>
      <c r="E1982" s="16"/>
      <c r="F1982" s="16"/>
      <c r="G1982" s="16"/>
      <c r="H1982" s="16"/>
      <c r="I1982" s="16"/>
      <c r="J1982" s="16"/>
      <c r="L1982" s="2"/>
    </row>
    <row r="1983">
      <c r="B1983" s="37"/>
      <c r="C1983" s="16"/>
      <c r="D1983" s="16"/>
      <c r="E1983" s="16"/>
      <c r="F1983" s="16"/>
      <c r="G1983" s="16"/>
      <c r="H1983" s="16"/>
      <c r="I1983" s="16"/>
      <c r="J1983" s="16"/>
      <c r="L1983" s="2"/>
    </row>
    <row r="1984">
      <c r="B1984" s="37"/>
      <c r="C1984" s="16"/>
      <c r="D1984" s="16"/>
      <c r="E1984" s="16"/>
      <c r="F1984" s="16"/>
      <c r="G1984" s="16"/>
      <c r="H1984" s="16"/>
      <c r="I1984" s="16"/>
      <c r="J1984" s="16"/>
      <c r="L1984" s="2"/>
    </row>
    <row r="1985">
      <c r="B1985" s="37"/>
      <c r="C1985" s="16"/>
      <c r="D1985" s="16"/>
      <c r="E1985" s="16"/>
      <c r="F1985" s="16"/>
      <c r="G1985" s="16"/>
      <c r="H1985" s="16"/>
      <c r="I1985" s="16"/>
      <c r="J1985" s="16"/>
      <c r="L1985" s="2"/>
    </row>
    <row r="1986">
      <c r="B1986" s="37"/>
      <c r="C1986" s="16"/>
      <c r="D1986" s="16"/>
      <c r="E1986" s="16"/>
      <c r="F1986" s="16"/>
      <c r="G1986" s="16"/>
      <c r="H1986" s="16"/>
      <c r="I1986" s="16"/>
      <c r="J1986" s="16"/>
      <c r="L1986" s="2"/>
    </row>
    <row r="1987">
      <c r="B1987" s="37"/>
      <c r="C1987" s="16"/>
      <c r="D1987" s="16"/>
      <c r="E1987" s="16"/>
      <c r="F1987" s="16"/>
      <c r="G1987" s="16"/>
      <c r="H1987" s="16"/>
      <c r="I1987" s="16"/>
      <c r="J1987" s="16"/>
      <c r="L1987" s="2"/>
    </row>
    <row r="1988">
      <c r="B1988" s="37"/>
      <c r="C1988" s="16"/>
      <c r="D1988" s="16"/>
      <c r="E1988" s="16"/>
      <c r="F1988" s="16"/>
      <c r="G1988" s="16"/>
      <c r="H1988" s="16"/>
      <c r="I1988" s="16"/>
      <c r="J1988" s="16"/>
      <c r="L1988" s="2"/>
    </row>
    <row r="1989">
      <c r="B1989" s="37"/>
      <c r="C1989" s="16"/>
      <c r="D1989" s="16"/>
      <c r="E1989" s="16"/>
      <c r="F1989" s="16"/>
      <c r="G1989" s="16"/>
      <c r="H1989" s="16"/>
      <c r="I1989" s="16"/>
      <c r="J1989" s="16"/>
      <c r="L1989" s="2"/>
    </row>
    <row r="1990">
      <c r="B1990" s="37"/>
      <c r="C1990" s="16"/>
      <c r="D1990" s="16"/>
      <c r="E1990" s="16"/>
      <c r="F1990" s="16"/>
      <c r="G1990" s="16"/>
      <c r="H1990" s="16"/>
      <c r="I1990" s="16"/>
      <c r="J1990" s="16"/>
      <c r="L1990" s="2"/>
    </row>
    <row r="1991">
      <c r="B1991" s="37"/>
      <c r="C1991" s="16"/>
      <c r="D1991" s="16"/>
      <c r="E1991" s="16"/>
      <c r="F1991" s="16"/>
      <c r="G1991" s="16"/>
      <c r="H1991" s="16"/>
      <c r="I1991" s="16"/>
      <c r="J1991" s="16"/>
      <c r="L1991" s="2"/>
    </row>
    <row r="1992">
      <c r="B1992" s="37"/>
      <c r="C1992" s="16"/>
      <c r="D1992" s="16"/>
      <c r="E1992" s="16"/>
      <c r="F1992" s="16"/>
      <c r="G1992" s="16"/>
      <c r="H1992" s="16"/>
      <c r="I1992" s="16"/>
      <c r="J1992" s="16"/>
      <c r="L1992" s="2"/>
    </row>
    <row r="1993">
      <c r="B1993" s="37"/>
      <c r="C1993" s="16"/>
      <c r="D1993" s="16"/>
      <c r="E1993" s="16"/>
      <c r="F1993" s="16"/>
      <c r="G1993" s="16"/>
      <c r="H1993" s="16"/>
      <c r="I1993" s="16"/>
      <c r="J1993" s="16"/>
      <c r="L1993" s="2"/>
    </row>
    <row r="1994">
      <c r="B1994" s="37"/>
      <c r="C1994" s="16"/>
      <c r="D1994" s="16"/>
      <c r="E1994" s="16"/>
      <c r="F1994" s="16"/>
      <c r="G1994" s="16"/>
      <c r="H1994" s="16"/>
      <c r="I1994" s="16"/>
      <c r="J1994" s="16"/>
      <c r="L1994" s="2"/>
    </row>
    <row r="1995">
      <c r="B1995" s="37"/>
      <c r="C1995" s="16"/>
      <c r="D1995" s="16"/>
      <c r="E1995" s="16"/>
      <c r="F1995" s="16"/>
      <c r="G1995" s="16"/>
      <c r="H1995" s="16"/>
      <c r="I1995" s="16"/>
      <c r="J1995" s="16"/>
      <c r="L1995" s="2"/>
    </row>
    <row r="1996">
      <c r="B1996" s="37"/>
      <c r="C1996" s="16"/>
      <c r="D1996" s="16"/>
      <c r="E1996" s="16"/>
      <c r="F1996" s="16"/>
      <c r="G1996" s="16"/>
      <c r="H1996" s="16"/>
      <c r="I1996" s="16"/>
      <c r="J1996" s="16"/>
      <c r="L1996" s="2"/>
    </row>
    <row r="1997">
      <c r="B1997" s="37"/>
      <c r="C1997" s="16"/>
      <c r="D1997" s="16"/>
      <c r="E1997" s="16"/>
      <c r="F1997" s="16"/>
      <c r="G1997" s="16"/>
      <c r="H1997" s="16"/>
      <c r="I1997" s="16"/>
      <c r="J1997" s="16"/>
      <c r="L1997" s="2"/>
    </row>
    <row r="1998">
      <c r="B1998" s="37"/>
      <c r="C1998" s="16"/>
      <c r="D1998" s="16"/>
      <c r="E1998" s="16"/>
      <c r="F1998" s="16"/>
      <c r="G1998" s="16"/>
      <c r="H1998" s="16"/>
      <c r="I1998" s="16"/>
      <c r="J1998" s="16"/>
      <c r="L1998" s="2"/>
    </row>
    <row r="1999">
      <c r="B1999" s="37"/>
      <c r="C1999" s="16"/>
      <c r="D1999" s="16"/>
      <c r="E1999" s="16"/>
      <c r="F1999" s="16"/>
      <c r="G1999" s="16"/>
      <c r="H1999" s="16"/>
      <c r="I1999" s="16"/>
      <c r="J1999" s="16"/>
      <c r="L1999" s="2"/>
    </row>
    <row r="2000">
      <c r="B2000" s="37"/>
      <c r="C2000" s="16"/>
      <c r="D2000" s="16"/>
      <c r="E2000" s="16"/>
      <c r="F2000" s="16"/>
      <c r="G2000" s="16"/>
      <c r="H2000" s="16"/>
      <c r="I2000" s="16"/>
      <c r="J2000" s="16"/>
      <c r="L2000" s="2"/>
    </row>
    <row r="2001">
      <c r="B2001" s="37"/>
      <c r="C2001" s="16"/>
      <c r="D2001" s="16"/>
      <c r="E2001" s="16"/>
      <c r="F2001" s="16"/>
      <c r="G2001" s="16"/>
      <c r="H2001" s="16"/>
      <c r="I2001" s="16"/>
      <c r="J2001" s="16"/>
      <c r="L2001" s="2"/>
    </row>
    <row r="2002">
      <c r="B2002" s="37"/>
      <c r="C2002" s="16"/>
      <c r="D2002" s="16"/>
      <c r="E2002" s="16"/>
      <c r="F2002" s="16"/>
      <c r="G2002" s="16"/>
      <c r="H2002" s="16"/>
      <c r="I2002" s="16"/>
      <c r="J2002" s="16"/>
      <c r="L2002" s="2"/>
    </row>
    <row r="2003">
      <c r="B2003" s="37"/>
      <c r="C2003" s="16"/>
      <c r="D2003" s="16"/>
      <c r="E2003" s="16"/>
      <c r="F2003" s="16"/>
      <c r="G2003" s="16"/>
      <c r="H2003" s="16"/>
      <c r="I2003" s="16"/>
      <c r="J2003" s="16"/>
      <c r="L2003" s="2"/>
    </row>
    <row r="2004">
      <c r="B2004" s="37"/>
      <c r="C2004" s="16"/>
      <c r="D2004" s="16"/>
      <c r="E2004" s="16"/>
      <c r="F2004" s="16"/>
      <c r="G2004" s="16"/>
      <c r="H2004" s="16"/>
      <c r="I2004" s="16"/>
      <c r="J2004" s="16"/>
      <c r="L2004" s="2"/>
    </row>
    <row r="2005">
      <c r="B2005" s="37"/>
      <c r="C2005" s="16"/>
      <c r="D2005" s="16"/>
      <c r="E2005" s="16"/>
      <c r="F2005" s="16"/>
      <c r="G2005" s="16"/>
      <c r="H2005" s="16"/>
      <c r="I2005" s="16"/>
      <c r="J2005" s="16"/>
      <c r="L2005" s="2"/>
    </row>
    <row r="2006">
      <c r="B2006" s="37"/>
      <c r="C2006" s="16"/>
      <c r="D2006" s="16"/>
      <c r="E2006" s="16"/>
      <c r="F2006" s="16"/>
      <c r="G2006" s="16"/>
      <c r="H2006" s="16"/>
      <c r="I2006" s="16"/>
      <c r="J2006" s="16"/>
      <c r="L2006" s="2"/>
    </row>
    <row r="2007">
      <c r="B2007" s="37"/>
      <c r="C2007" s="16"/>
      <c r="D2007" s="16"/>
      <c r="E2007" s="16"/>
      <c r="F2007" s="16"/>
      <c r="G2007" s="16"/>
      <c r="H2007" s="16"/>
      <c r="I2007" s="16"/>
      <c r="J2007" s="16"/>
      <c r="L2007" s="2"/>
    </row>
    <row r="2008">
      <c r="B2008" s="37"/>
      <c r="C2008" s="16"/>
      <c r="D2008" s="16"/>
      <c r="E2008" s="16"/>
      <c r="F2008" s="16"/>
      <c r="G2008" s="16"/>
      <c r="H2008" s="16"/>
      <c r="I2008" s="16"/>
      <c r="J2008" s="16"/>
      <c r="L2008" s="2"/>
    </row>
    <row r="2009">
      <c r="B2009" s="37"/>
      <c r="C2009" s="16"/>
      <c r="D2009" s="16"/>
      <c r="E2009" s="16"/>
      <c r="F2009" s="16"/>
      <c r="G2009" s="16"/>
      <c r="H2009" s="16"/>
      <c r="I2009" s="16"/>
      <c r="J2009" s="16"/>
      <c r="L2009" s="2"/>
    </row>
    <row r="2010">
      <c r="B2010" s="37"/>
      <c r="C2010" s="16"/>
      <c r="D2010" s="16"/>
      <c r="E2010" s="16"/>
      <c r="F2010" s="16"/>
      <c r="G2010" s="16"/>
      <c r="H2010" s="16"/>
      <c r="I2010" s="16"/>
      <c r="J2010" s="16"/>
      <c r="L2010" s="2"/>
    </row>
    <row r="2011">
      <c r="B2011" s="37"/>
      <c r="C2011" s="16"/>
      <c r="D2011" s="16"/>
      <c r="E2011" s="16"/>
      <c r="F2011" s="16"/>
      <c r="G2011" s="16"/>
      <c r="H2011" s="16"/>
      <c r="I2011" s="16"/>
      <c r="J2011" s="16"/>
      <c r="L2011" s="2"/>
    </row>
    <row r="2012">
      <c r="B2012" s="37"/>
      <c r="C2012" s="16"/>
      <c r="D2012" s="16"/>
      <c r="E2012" s="16"/>
      <c r="F2012" s="16"/>
      <c r="G2012" s="16"/>
      <c r="H2012" s="16"/>
      <c r="I2012" s="16"/>
      <c r="J2012" s="16"/>
      <c r="L2012" s="2"/>
    </row>
    <row r="2013">
      <c r="B2013" s="37"/>
      <c r="C2013" s="16"/>
      <c r="D2013" s="16"/>
      <c r="E2013" s="16"/>
      <c r="F2013" s="16"/>
      <c r="G2013" s="16"/>
      <c r="H2013" s="16"/>
      <c r="I2013" s="16"/>
      <c r="J2013" s="16"/>
      <c r="L2013" s="2"/>
    </row>
    <row r="2014">
      <c r="B2014" s="37"/>
      <c r="C2014" s="16"/>
      <c r="D2014" s="16"/>
      <c r="E2014" s="16"/>
      <c r="F2014" s="16"/>
      <c r="G2014" s="16"/>
      <c r="H2014" s="16"/>
      <c r="I2014" s="16"/>
      <c r="J2014" s="16"/>
      <c r="L2014" s="2"/>
    </row>
    <row r="2015">
      <c r="B2015" s="37"/>
      <c r="C2015" s="16"/>
      <c r="D2015" s="16"/>
      <c r="E2015" s="16"/>
      <c r="F2015" s="16"/>
      <c r="G2015" s="16"/>
      <c r="H2015" s="16"/>
      <c r="I2015" s="16"/>
      <c r="J2015" s="16"/>
      <c r="L2015" s="2"/>
    </row>
    <row r="2016">
      <c r="B2016" s="37"/>
      <c r="C2016" s="16"/>
      <c r="D2016" s="16"/>
      <c r="E2016" s="16"/>
      <c r="F2016" s="16"/>
      <c r="G2016" s="16"/>
      <c r="H2016" s="16"/>
      <c r="I2016" s="16"/>
      <c r="J2016" s="16"/>
      <c r="L2016" s="2"/>
    </row>
    <row r="2017">
      <c r="B2017" s="37"/>
      <c r="C2017" s="16"/>
      <c r="D2017" s="16"/>
      <c r="E2017" s="16"/>
      <c r="F2017" s="16"/>
      <c r="G2017" s="16"/>
      <c r="H2017" s="16"/>
      <c r="I2017" s="16"/>
      <c r="J2017" s="16"/>
      <c r="L2017" s="2"/>
    </row>
    <row r="2018">
      <c r="B2018" s="37"/>
      <c r="C2018" s="16"/>
      <c r="D2018" s="16"/>
      <c r="E2018" s="16"/>
      <c r="F2018" s="16"/>
      <c r="G2018" s="16"/>
      <c r="H2018" s="16"/>
      <c r="I2018" s="16"/>
      <c r="J2018" s="16"/>
      <c r="L2018" s="2"/>
    </row>
    <row r="2019">
      <c r="B2019" s="37"/>
      <c r="C2019" s="16"/>
      <c r="D2019" s="16"/>
      <c r="E2019" s="16"/>
      <c r="F2019" s="16"/>
      <c r="G2019" s="16"/>
      <c r="H2019" s="16"/>
      <c r="I2019" s="16"/>
      <c r="J2019" s="16"/>
      <c r="L2019" s="2"/>
    </row>
    <row r="2020">
      <c r="B2020" s="37"/>
      <c r="C2020" s="16"/>
      <c r="D2020" s="16"/>
      <c r="E2020" s="16"/>
      <c r="F2020" s="16"/>
      <c r="G2020" s="16"/>
      <c r="H2020" s="16"/>
      <c r="I2020" s="16"/>
      <c r="J2020" s="16"/>
      <c r="L2020" s="2"/>
    </row>
    <row r="2021">
      <c r="B2021" s="37"/>
      <c r="C2021" s="16"/>
      <c r="D2021" s="16"/>
      <c r="E2021" s="16"/>
      <c r="F2021" s="16"/>
      <c r="G2021" s="16"/>
      <c r="H2021" s="16"/>
      <c r="I2021" s="16"/>
      <c r="J2021" s="16"/>
      <c r="L2021" s="2"/>
    </row>
    <row r="2022">
      <c r="B2022" s="37"/>
      <c r="C2022" s="16"/>
      <c r="D2022" s="16"/>
      <c r="E2022" s="16"/>
      <c r="F2022" s="16"/>
      <c r="G2022" s="16"/>
      <c r="H2022" s="16"/>
      <c r="I2022" s="16"/>
      <c r="J2022" s="16"/>
      <c r="L2022" s="2"/>
    </row>
    <row r="2023">
      <c r="B2023" s="37"/>
      <c r="C2023" s="16"/>
      <c r="D2023" s="16"/>
      <c r="E2023" s="16"/>
      <c r="F2023" s="16"/>
      <c r="G2023" s="16"/>
      <c r="H2023" s="16"/>
      <c r="I2023" s="16"/>
      <c r="J2023" s="16"/>
      <c r="L2023" s="2"/>
    </row>
    <row r="2024">
      <c r="B2024" s="37"/>
      <c r="C2024" s="16"/>
      <c r="D2024" s="16"/>
      <c r="E2024" s="16"/>
      <c r="F2024" s="16"/>
      <c r="G2024" s="16"/>
      <c r="H2024" s="16"/>
      <c r="I2024" s="16"/>
      <c r="J2024" s="16"/>
      <c r="L2024" s="2"/>
    </row>
    <row r="2025">
      <c r="B2025" s="37"/>
      <c r="C2025" s="16"/>
      <c r="D2025" s="16"/>
      <c r="E2025" s="16"/>
      <c r="F2025" s="16"/>
      <c r="G2025" s="16"/>
      <c r="H2025" s="16"/>
      <c r="I2025" s="16"/>
      <c r="J2025" s="16"/>
      <c r="L2025" s="2"/>
    </row>
    <row r="2026">
      <c r="B2026" s="37"/>
      <c r="C2026" s="16"/>
      <c r="D2026" s="16"/>
      <c r="E2026" s="16"/>
      <c r="F2026" s="16"/>
      <c r="G2026" s="16"/>
      <c r="H2026" s="16"/>
      <c r="I2026" s="16"/>
      <c r="J2026" s="16"/>
      <c r="L2026" s="2"/>
    </row>
    <row r="2027">
      <c r="B2027" s="37"/>
      <c r="C2027" s="16"/>
      <c r="D2027" s="16"/>
      <c r="E2027" s="16"/>
      <c r="F2027" s="16"/>
      <c r="G2027" s="16"/>
      <c r="H2027" s="16"/>
      <c r="I2027" s="16"/>
      <c r="J2027" s="16"/>
      <c r="L2027" s="2"/>
    </row>
    <row r="2028">
      <c r="B2028" s="37"/>
      <c r="C2028" s="16"/>
      <c r="D2028" s="16"/>
      <c r="E2028" s="16"/>
      <c r="F2028" s="16"/>
      <c r="G2028" s="16"/>
      <c r="H2028" s="16"/>
      <c r="I2028" s="16"/>
      <c r="J2028" s="16"/>
      <c r="L2028" s="2"/>
    </row>
    <row r="2029">
      <c r="B2029" s="37"/>
      <c r="C2029" s="16"/>
      <c r="D2029" s="16"/>
      <c r="E2029" s="16"/>
      <c r="F2029" s="16"/>
      <c r="G2029" s="16"/>
      <c r="H2029" s="16"/>
      <c r="I2029" s="16"/>
      <c r="J2029" s="16"/>
      <c r="L2029" s="2"/>
    </row>
    <row r="2030">
      <c r="B2030" s="37"/>
      <c r="C2030" s="16"/>
      <c r="D2030" s="16"/>
      <c r="E2030" s="16"/>
      <c r="F2030" s="16"/>
      <c r="G2030" s="16"/>
      <c r="H2030" s="16"/>
      <c r="I2030" s="16"/>
      <c r="J2030" s="16"/>
      <c r="L2030" s="2"/>
    </row>
    <row r="2031">
      <c r="B2031" s="37"/>
      <c r="C2031" s="16"/>
      <c r="D2031" s="16"/>
      <c r="E2031" s="16"/>
      <c r="F2031" s="16"/>
      <c r="G2031" s="16"/>
      <c r="H2031" s="16"/>
      <c r="I2031" s="16"/>
      <c r="J2031" s="16"/>
      <c r="L2031" s="2"/>
    </row>
    <row r="2032">
      <c r="B2032" s="37"/>
      <c r="C2032" s="16"/>
      <c r="D2032" s="16"/>
      <c r="E2032" s="16"/>
      <c r="F2032" s="16"/>
      <c r="G2032" s="16"/>
      <c r="H2032" s="16"/>
      <c r="I2032" s="16"/>
      <c r="J2032" s="16"/>
      <c r="L2032" s="2"/>
    </row>
    <row r="2033">
      <c r="B2033" s="37"/>
      <c r="C2033" s="16"/>
      <c r="D2033" s="16"/>
      <c r="E2033" s="16"/>
      <c r="F2033" s="16"/>
      <c r="G2033" s="16"/>
      <c r="H2033" s="16"/>
      <c r="I2033" s="16"/>
      <c r="J2033" s="16"/>
      <c r="L2033" s="2"/>
    </row>
    <row r="2034">
      <c r="B2034" s="37"/>
      <c r="C2034" s="16"/>
      <c r="D2034" s="16"/>
      <c r="E2034" s="16"/>
      <c r="F2034" s="16"/>
      <c r="G2034" s="16"/>
      <c r="H2034" s="16"/>
      <c r="I2034" s="16"/>
      <c r="J2034" s="16"/>
      <c r="L2034" s="2"/>
    </row>
    <row r="2035">
      <c r="B2035" s="37"/>
      <c r="C2035" s="16"/>
      <c r="D2035" s="16"/>
      <c r="E2035" s="16"/>
      <c r="F2035" s="16"/>
      <c r="G2035" s="16"/>
      <c r="H2035" s="16"/>
      <c r="I2035" s="16"/>
      <c r="J2035" s="16"/>
      <c r="L2035" s="2"/>
    </row>
    <row r="2036">
      <c r="B2036" s="37"/>
      <c r="C2036" s="16"/>
      <c r="D2036" s="16"/>
      <c r="E2036" s="16"/>
      <c r="F2036" s="16"/>
      <c r="G2036" s="16"/>
      <c r="H2036" s="16"/>
      <c r="I2036" s="16"/>
      <c r="J2036" s="16"/>
      <c r="L2036" s="2"/>
    </row>
    <row r="2037">
      <c r="B2037" s="37"/>
      <c r="C2037" s="16"/>
      <c r="D2037" s="16"/>
      <c r="E2037" s="16"/>
      <c r="F2037" s="16"/>
      <c r="G2037" s="16"/>
      <c r="H2037" s="16"/>
      <c r="I2037" s="16"/>
      <c r="J2037" s="16"/>
      <c r="L2037" s="2"/>
    </row>
    <row r="2038">
      <c r="B2038" s="37"/>
      <c r="C2038" s="16"/>
      <c r="D2038" s="16"/>
      <c r="E2038" s="16"/>
      <c r="F2038" s="16"/>
      <c r="G2038" s="16"/>
      <c r="H2038" s="16"/>
      <c r="I2038" s="16"/>
      <c r="J2038" s="16"/>
      <c r="L2038" s="2"/>
    </row>
    <row r="2039">
      <c r="B2039" s="37"/>
      <c r="C2039" s="16"/>
      <c r="D2039" s="16"/>
      <c r="E2039" s="16"/>
      <c r="F2039" s="16"/>
      <c r="G2039" s="16"/>
      <c r="H2039" s="16"/>
      <c r="I2039" s="16"/>
      <c r="J2039" s="16"/>
      <c r="L2039" s="2"/>
    </row>
    <row r="2040">
      <c r="B2040" s="37"/>
      <c r="C2040" s="16"/>
      <c r="D2040" s="16"/>
      <c r="E2040" s="16"/>
      <c r="F2040" s="16"/>
      <c r="G2040" s="16"/>
      <c r="H2040" s="16"/>
      <c r="I2040" s="16"/>
      <c r="J2040" s="16"/>
      <c r="L2040" s="2"/>
    </row>
    <row r="2041">
      <c r="B2041" s="37"/>
      <c r="C2041" s="16"/>
      <c r="D2041" s="16"/>
      <c r="E2041" s="16"/>
      <c r="F2041" s="16"/>
      <c r="G2041" s="16"/>
      <c r="H2041" s="16"/>
      <c r="I2041" s="16"/>
      <c r="J2041" s="16"/>
      <c r="L2041" s="2"/>
    </row>
    <row r="2042">
      <c r="B2042" s="37"/>
      <c r="C2042" s="16"/>
      <c r="D2042" s="16"/>
      <c r="E2042" s="16"/>
      <c r="F2042" s="16"/>
      <c r="G2042" s="16"/>
      <c r="H2042" s="16"/>
      <c r="I2042" s="16"/>
      <c r="J2042" s="16"/>
      <c r="L2042" s="2"/>
    </row>
    <row r="2043">
      <c r="B2043" s="37"/>
      <c r="C2043" s="16"/>
      <c r="D2043" s="16"/>
      <c r="E2043" s="16"/>
      <c r="F2043" s="16"/>
      <c r="G2043" s="16"/>
      <c r="H2043" s="16"/>
      <c r="I2043" s="16"/>
      <c r="J2043" s="16"/>
      <c r="L2043" s="2"/>
    </row>
    <row r="2044">
      <c r="B2044" s="37"/>
      <c r="C2044" s="16"/>
      <c r="D2044" s="16"/>
      <c r="E2044" s="16"/>
      <c r="F2044" s="16"/>
      <c r="G2044" s="16"/>
      <c r="H2044" s="16"/>
      <c r="I2044" s="16"/>
      <c r="J2044" s="16"/>
      <c r="L2044" s="2"/>
    </row>
    <row r="2045">
      <c r="B2045" s="37"/>
      <c r="C2045" s="16"/>
      <c r="D2045" s="16"/>
      <c r="E2045" s="16"/>
      <c r="F2045" s="16"/>
      <c r="G2045" s="16"/>
      <c r="H2045" s="16"/>
      <c r="I2045" s="16"/>
      <c r="J2045" s="16"/>
      <c r="L2045" s="2"/>
    </row>
    <row r="2046">
      <c r="B2046" s="37"/>
      <c r="C2046" s="16"/>
      <c r="D2046" s="16"/>
      <c r="E2046" s="16"/>
      <c r="F2046" s="16"/>
      <c r="G2046" s="16"/>
      <c r="H2046" s="16"/>
      <c r="I2046" s="16"/>
      <c r="J2046" s="16"/>
      <c r="L2046" s="2"/>
    </row>
    <row r="2047">
      <c r="B2047" s="37"/>
      <c r="C2047" s="16"/>
      <c r="D2047" s="16"/>
      <c r="E2047" s="16"/>
      <c r="F2047" s="16"/>
      <c r="G2047" s="16"/>
      <c r="H2047" s="16"/>
      <c r="I2047" s="16"/>
      <c r="J2047" s="16"/>
      <c r="L2047" s="2"/>
    </row>
    <row r="2048">
      <c r="B2048" s="37"/>
      <c r="C2048" s="16"/>
      <c r="D2048" s="16"/>
      <c r="E2048" s="16"/>
      <c r="F2048" s="16"/>
      <c r="G2048" s="16"/>
      <c r="H2048" s="16"/>
      <c r="I2048" s="16"/>
      <c r="J2048" s="16"/>
      <c r="L2048" s="2"/>
    </row>
    <row r="2049">
      <c r="B2049" s="37"/>
      <c r="C2049" s="16"/>
      <c r="D2049" s="16"/>
      <c r="E2049" s="16"/>
      <c r="F2049" s="16"/>
      <c r="G2049" s="16"/>
      <c r="H2049" s="16"/>
      <c r="I2049" s="16"/>
      <c r="J2049" s="16"/>
      <c r="L2049" s="2"/>
    </row>
    <row r="2050">
      <c r="B2050" s="37"/>
      <c r="C2050" s="16"/>
      <c r="D2050" s="16"/>
      <c r="E2050" s="16"/>
      <c r="F2050" s="16"/>
      <c r="G2050" s="16"/>
      <c r="H2050" s="16"/>
      <c r="I2050" s="16"/>
      <c r="J2050" s="16"/>
      <c r="L2050" s="2"/>
    </row>
    <row r="2051">
      <c r="B2051" s="37"/>
      <c r="C2051" s="16"/>
      <c r="D2051" s="16"/>
      <c r="E2051" s="16"/>
      <c r="F2051" s="16"/>
      <c r="G2051" s="16"/>
      <c r="H2051" s="16"/>
      <c r="I2051" s="16"/>
      <c r="J2051" s="16"/>
      <c r="L2051" s="2"/>
    </row>
    <row r="2052">
      <c r="B2052" s="37"/>
      <c r="C2052" s="16"/>
      <c r="D2052" s="16"/>
      <c r="E2052" s="16"/>
      <c r="F2052" s="16"/>
      <c r="G2052" s="16"/>
      <c r="H2052" s="16"/>
      <c r="I2052" s="16"/>
      <c r="J2052" s="16"/>
      <c r="L2052" s="2"/>
    </row>
    <row r="2053">
      <c r="B2053" s="37"/>
      <c r="C2053" s="16"/>
      <c r="D2053" s="16"/>
      <c r="E2053" s="16"/>
      <c r="F2053" s="16"/>
      <c r="G2053" s="16"/>
      <c r="H2053" s="16"/>
      <c r="I2053" s="16"/>
      <c r="J2053" s="16"/>
      <c r="L2053" s="2"/>
    </row>
    <row r="2054">
      <c r="B2054" s="37"/>
      <c r="C2054" s="16"/>
      <c r="D2054" s="16"/>
      <c r="E2054" s="16"/>
      <c r="F2054" s="16"/>
      <c r="G2054" s="16"/>
      <c r="H2054" s="16"/>
      <c r="I2054" s="16"/>
      <c r="J2054" s="16"/>
      <c r="L2054" s="2"/>
    </row>
    <row r="2055">
      <c r="B2055" s="37"/>
      <c r="C2055" s="16"/>
      <c r="D2055" s="16"/>
      <c r="E2055" s="16"/>
      <c r="F2055" s="16"/>
      <c r="G2055" s="16"/>
      <c r="H2055" s="16"/>
      <c r="I2055" s="16"/>
      <c r="J2055" s="16"/>
      <c r="L2055" s="2"/>
    </row>
    <row r="2056">
      <c r="B2056" s="37"/>
      <c r="C2056" s="16"/>
      <c r="D2056" s="16"/>
      <c r="E2056" s="16"/>
      <c r="F2056" s="16"/>
      <c r="G2056" s="16"/>
      <c r="H2056" s="16"/>
      <c r="I2056" s="16"/>
      <c r="J2056" s="16"/>
      <c r="L2056" s="2"/>
    </row>
    <row r="2057">
      <c r="B2057" s="37"/>
      <c r="C2057" s="16"/>
      <c r="D2057" s="16"/>
      <c r="E2057" s="16"/>
      <c r="F2057" s="16"/>
      <c r="G2057" s="16"/>
      <c r="H2057" s="16"/>
      <c r="I2057" s="16"/>
      <c r="J2057" s="16"/>
      <c r="L2057" s="2"/>
    </row>
    <row r="2058">
      <c r="B2058" s="37"/>
      <c r="C2058" s="16"/>
      <c r="D2058" s="16"/>
      <c r="E2058" s="16"/>
      <c r="F2058" s="16"/>
      <c r="G2058" s="16"/>
      <c r="H2058" s="16"/>
      <c r="I2058" s="16"/>
      <c r="J2058" s="16"/>
      <c r="L2058" s="2"/>
    </row>
    <row r="2059">
      <c r="B2059" s="37"/>
      <c r="C2059" s="16"/>
      <c r="D2059" s="16"/>
      <c r="E2059" s="16"/>
      <c r="F2059" s="16"/>
      <c r="G2059" s="16"/>
      <c r="H2059" s="16"/>
      <c r="I2059" s="16"/>
      <c r="J2059" s="16"/>
      <c r="L2059" s="2"/>
    </row>
    <row r="2060">
      <c r="B2060" s="37"/>
      <c r="C2060" s="16"/>
      <c r="D2060" s="16"/>
      <c r="E2060" s="16"/>
      <c r="F2060" s="16"/>
      <c r="G2060" s="16"/>
      <c r="H2060" s="16"/>
      <c r="I2060" s="16"/>
      <c r="J2060" s="16"/>
      <c r="L2060" s="2"/>
    </row>
    <row r="2061">
      <c r="B2061" s="37"/>
      <c r="C2061" s="16"/>
      <c r="D2061" s="16"/>
      <c r="E2061" s="16"/>
      <c r="F2061" s="16"/>
      <c r="G2061" s="16"/>
      <c r="H2061" s="16"/>
      <c r="I2061" s="16"/>
      <c r="J2061" s="16"/>
      <c r="L2061" s="2"/>
    </row>
    <row r="2062">
      <c r="B2062" s="37"/>
      <c r="C2062" s="16"/>
      <c r="D2062" s="16"/>
      <c r="E2062" s="16"/>
      <c r="F2062" s="16"/>
      <c r="G2062" s="16"/>
      <c r="H2062" s="16"/>
      <c r="I2062" s="16"/>
      <c r="J2062" s="16"/>
      <c r="L2062" s="2"/>
    </row>
    <row r="2063">
      <c r="B2063" s="37"/>
      <c r="C2063" s="16"/>
      <c r="D2063" s="16"/>
      <c r="E2063" s="16"/>
      <c r="F2063" s="16"/>
      <c r="G2063" s="16"/>
      <c r="H2063" s="16"/>
      <c r="I2063" s="16"/>
      <c r="J2063" s="16"/>
      <c r="L2063" s="2"/>
    </row>
    <row r="2064">
      <c r="B2064" s="37"/>
      <c r="C2064" s="16"/>
      <c r="D2064" s="16"/>
      <c r="E2064" s="16"/>
      <c r="F2064" s="16"/>
      <c r="G2064" s="16"/>
      <c r="H2064" s="16"/>
      <c r="I2064" s="16"/>
      <c r="J2064" s="16"/>
      <c r="L2064" s="2"/>
    </row>
    <row r="2065">
      <c r="B2065" s="37"/>
      <c r="C2065" s="16"/>
      <c r="D2065" s="16"/>
      <c r="E2065" s="16"/>
      <c r="F2065" s="16"/>
      <c r="G2065" s="16"/>
      <c r="H2065" s="16"/>
      <c r="I2065" s="16"/>
      <c r="J2065" s="16"/>
      <c r="L2065" s="2"/>
    </row>
    <row r="2066">
      <c r="B2066" s="37"/>
      <c r="C2066" s="16"/>
      <c r="D2066" s="16"/>
      <c r="E2066" s="16"/>
      <c r="F2066" s="16"/>
      <c r="G2066" s="16"/>
      <c r="H2066" s="16"/>
      <c r="I2066" s="16"/>
      <c r="J2066" s="16"/>
      <c r="L2066" s="2"/>
    </row>
    <row r="2067">
      <c r="B2067" s="37"/>
      <c r="C2067" s="16"/>
      <c r="D2067" s="16"/>
      <c r="E2067" s="16"/>
      <c r="F2067" s="16"/>
      <c r="G2067" s="16"/>
      <c r="H2067" s="16"/>
      <c r="I2067" s="16"/>
      <c r="J2067" s="16"/>
      <c r="L2067" s="2"/>
    </row>
    <row r="2068">
      <c r="B2068" s="37"/>
      <c r="C2068" s="16"/>
      <c r="D2068" s="16"/>
      <c r="E2068" s="16"/>
      <c r="F2068" s="16"/>
      <c r="G2068" s="16"/>
      <c r="H2068" s="16"/>
      <c r="I2068" s="16"/>
      <c r="J2068" s="16"/>
      <c r="L2068" s="2"/>
    </row>
    <row r="2069">
      <c r="B2069" s="37"/>
      <c r="C2069" s="16"/>
      <c r="D2069" s="16"/>
      <c r="E2069" s="16"/>
      <c r="F2069" s="16"/>
      <c r="G2069" s="16"/>
      <c r="H2069" s="16"/>
      <c r="I2069" s="16"/>
      <c r="J2069" s="16"/>
      <c r="L2069" s="2"/>
    </row>
    <row r="2070">
      <c r="B2070" s="37"/>
      <c r="C2070" s="16"/>
      <c r="D2070" s="16"/>
      <c r="E2070" s="16"/>
      <c r="F2070" s="16"/>
      <c r="G2070" s="16"/>
      <c r="H2070" s="16"/>
      <c r="I2070" s="16"/>
      <c r="J2070" s="16"/>
      <c r="L2070" s="2"/>
    </row>
    <row r="2071">
      <c r="B2071" s="37"/>
      <c r="C2071" s="16"/>
      <c r="D2071" s="16"/>
      <c r="E2071" s="16"/>
      <c r="F2071" s="16"/>
      <c r="G2071" s="16"/>
      <c r="H2071" s="16"/>
      <c r="I2071" s="16"/>
      <c r="J2071" s="16"/>
      <c r="L2071" s="2"/>
    </row>
    <row r="2072">
      <c r="B2072" s="37"/>
      <c r="C2072" s="16"/>
      <c r="D2072" s="16"/>
      <c r="E2072" s="16"/>
      <c r="F2072" s="16"/>
      <c r="G2072" s="16"/>
      <c r="H2072" s="16"/>
      <c r="I2072" s="16"/>
      <c r="J2072" s="16"/>
      <c r="L2072" s="2"/>
    </row>
    <row r="2073">
      <c r="B2073" s="37"/>
      <c r="C2073" s="16"/>
      <c r="D2073" s="16"/>
      <c r="E2073" s="16"/>
      <c r="F2073" s="16"/>
      <c r="G2073" s="16"/>
      <c r="H2073" s="16"/>
      <c r="I2073" s="16"/>
      <c r="J2073" s="16"/>
      <c r="L2073" s="2"/>
    </row>
    <row r="2074">
      <c r="B2074" s="37"/>
      <c r="C2074" s="16"/>
      <c r="D2074" s="16"/>
      <c r="E2074" s="16"/>
      <c r="F2074" s="16"/>
      <c r="G2074" s="16"/>
      <c r="H2074" s="16"/>
      <c r="I2074" s="16"/>
      <c r="J2074" s="16"/>
      <c r="L2074" s="2"/>
    </row>
    <row r="2075">
      <c r="B2075" s="37"/>
      <c r="C2075" s="16"/>
      <c r="D2075" s="16"/>
      <c r="E2075" s="16"/>
      <c r="F2075" s="16"/>
      <c r="G2075" s="16"/>
      <c r="H2075" s="16"/>
      <c r="I2075" s="16"/>
      <c r="J2075" s="16"/>
      <c r="L2075" s="2"/>
    </row>
    <row r="2076">
      <c r="B2076" s="37"/>
      <c r="C2076" s="16"/>
      <c r="D2076" s="16"/>
      <c r="E2076" s="16"/>
      <c r="F2076" s="16"/>
      <c r="G2076" s="16"/>
      <c r="H2076" s="16"/>
      <c r="I2076" s="16"/>
      <c r="J2076" s="16"/>
      <c r="L2076" s="2"/>
    </row>
    <row r="2077">
      <c r="B2077" s="37"/>
      <c r="C2077" s="16"/>
      <c r="D2077" s="16"/>
      <c r="E2077" s="16"/>
      <c r="F2077" s="16"/>
      <c r="G2077" s="16"/>
      <c r="H2077" s="16"/>
      <c r="I2077" s="16"/>
      <c r="J2077" s="16"/>
      <c r="L2077" s="2"/>
    </row>
    <row r="2078">
      <c r="B2078" s="37"/>
      <c r="C2078" s="16"/>
      <c r="D2078" s="16"/>
      <c r="E2078" s="16"/>
      <c r="F2078" s="16"/>
      <c r="G2078" s="16"/>
      <c r="H2078" s="16"/>
      <c r="I2078" s="16"/>
      <c r="J2078" s="16"/>
      <c r="L2078" s="2"/>
    </row>
    <row r="2079">
      <c r="B2079" s="37"/>
      <c r="C2079" s="16"/>
      <c r="D2079" s="16"/>
      <c r="E2079" s="16"/>
      <c r="F2079" s="16"/>
      <c r="G2079" s="16"/>
      <c r="H2079" s="16"/>
      <c r="I2079" s="16"/>
      <c r="J2079" s="16"/>
      <c r="L2079" s="2"/>
    </row>
    <row r="2080">
      <c r="B2080" s="37"/>
      <c r="C2080" s="16"/>
      <c r="D2080" s="16"/>
      <c r="E2080" s="16"/>
      <c r="F2080" s="16"/>
      <c r="G2080" s="16"/>
      <c r="H2080" s="16"/>
      <c r="I2080" s="16"/>
      <c r="J2080" s="16"/>
      <c r="L2080" s="2"/>
    </row>
    <row r="2081">
      <c r="B2081" s="37"/>
      <c r="C2081" s="16"/>
      <c r="D2081" s="16"/>
      <c r="E2081" s="16"/>
      <c r="F2081" s="16"/>
      <c r="G2081" s="16"/>
      <c r="H2081" s="16"/>
      <c r="I2081" s="16"/>
      <c r="J2081" s="16"/>
      <c r="L2081" s="2"/>
    </row>
    <row r="2082">
      <c r="B2082" s="37"/>
      <c r="C2082" s="16"/>
      <c r="D2082" s="16"/>
      <c r="E2082" s="16"/>
      <c r="F2082" s="16"/>
      <c r="G2082" s="16"/>
      <c r="H2082" s="16"/>
      <c r="I2082" s="16"/>
      <c r="J2082" s="16"/>
      <c r="L2082" s="2"/>
    </row>
    <row r="2083">
      <c r="B2083" s="37"/>
      <c r="C2083" s="16"/>
      <c r="D2083" s="16"/>
      <c r="E2083" s="16"/>
      <c r="F2083" s="16"/>
      <c r="G2083" s="16"/>
      <c r="H2083" s="16"/>
      <c r="I2083" s="16"/>
      <c r="J2083" s="16"/>
      <c r="L2083" s="2"/>
    </row>
    <row r="2084">
      <c r="B2084" s="37"/>
      <c r="C2084" s="16"/>
      <c r="D2084" s="16"/>
      <c r="E2084" s="16"/>
      <c r="F2084" s="16"/>
      <c r="G2084" s="16"/>
      <c r="H2084" s="16"/>
      <c r="I2084" s="16"/>
      <c r="J2084" s="16"/>
      <c r="L2084" s="2"/>
    </row>
    <row r="2085">
      <c r="B2085" s="37"/>
      <c r="C2085" s="16"/>
      <c r="D2085" s="16"/>
      <c r="E2085" s="16"/>
      <c r="F2085" s="16"/>
      <c r="G2085" s="16"/>
      <c r="H2085" s="16"/>
      <c r="I2085" s="16"/>
      <c r="J2085" s="16"/>
      <c r="L2085" s="2"/>
    </row>
    <row r="2086">
      <c r="B2086" s="37"/>
      <c r="C2086" s="16"/>
      <c r="D2086" s="16"/>
      <c r="E2086" s="16"/>
      <c r="F2086" s="16"/>
      <c r="G2086" s="16"/>
      <c r="H2086" s="16"/>
      <c r="I2086" s="16"/>
      <c r="J2086" s="16"/>
      <c r="L2086" s="2"/>
    </row>
    <row r="2087">
      <c r="B2087" s="37"/>
      <c r="C2087" s="16"/>
      <c r="D2087" s="16"/>
      <c r="E2087" s="16"/>
      <c r="F2087" s="16"/>
      <c r="G2087" s="16"/>
      <c r="H2087" s="16"/>
      <c r="I2087" s="16"/>
      <c r="J2087" s="16"/>
      <c r="L2087" s="2"/>
    </row>
    <row r="2088">
      <c r="B2088" s="37"/>
      <c r="C2088" s="16"/>
      <c r="D2088" s="16"/>
      <c r="E2088" s="16"/>
      <c r="F2088" s="16"/>
      <c r="G2088" s="16"/>
      <c r="H2088" s="16"/>
      <c r="I2088" s="16"/>
      <c r="J2088" s="16"/>
      <c r="L2088" s="2"/>
    </row>
    <row r="2089">
      <c r="B2089" s="37"/>
      <c r="C2089" s="16"/>
      <c r="D2089" s="16"/>
      <c r="E2089" s="16"/>
      <c r="F2089" s="16"/>
      <c r="G2089" s="16"/>
      <c r="H2089" s="16"/>
      <c r="I2089" s="16"/>
      <c r="J2089" s="16"/>
      <c r="L2089" s="2"/>
    </row>
    <row r="2090">
      <c r="B2090" s="37"/>
      <c r="C2090" s="16"/>
      <c r="D2090" s="16"/>
      <c r="E2090" s="16"/>
      <c r="F2090" s="16"/>
      <c r="G2090" s="16"/>
      <c r="H2090" s="16"/>
      <c r="I2090" s="16"/>
      <c r="J2090" s="16"/>
      <c r="L2090" s="2"/>
    </row>
    <row r="2091">
      <c r="B2091" s="37"/>
      <c r="C2091" s="16"/>
      <c r="D2091" s="16"/>
      <c r="E2091" s="16"/>
      <c r="F2091" s="16"/>
      <c r="G2091" s="16"/>
      <c r="H2091" s="16"/>
      <c r="I2091" s="16"/>
      <c r="J2091" s="16"/>
      <c r="L2091" s="2"/>
    </row>
    <row r="2092">
      <c r="B2092" s="37"/>
      <c r="C2092" s="16"/>
      <c r="D2092" s="16"/>
      <c r="E2092" s="16"/>
      <c r="F2092" s="16"/>
      <c r="G2092" s="16"/>
      <c r="H2092" s="16"/>
      <c r="I2092" s="16"/>
      <c r="J2092" s="16"/>
      <c r="L2092" s="2"/>
    </row>
    <row r="2093">
      <c r="B2093" s="37"/>
      <c r="C2093" s="16"/>
      <c r="D2093" s="16"/>
      <c r="E2093" s="16"/>
      <c r="F2093" s="16"/>
      <c r="G2093" s="16"/>
      <c r="H2093" s="16"/>
      <c r="I2093" s="16"/>
      <c r="J2093" s="16"/>
      <c r="L2093" s="2"/>
    </row>
    <row r="2094">
      <c r="B2094" s="37"/>
      <c r="C2094" s="16"/>
      <c r="D2094" s="16"/>
      <c r="E2094" s="16"/>
      <c r="F2094" s="16"/>
      <c r="G2094" s="16"/>
      <c r="H2094" s="16"/>
      <c r="I2094" s="16"/>
      <c r="J2094" s="16"/>
      <c r="L2094" s="2"/>
    </row>
    <row r="2095">
      <c r="B2095" s="37"/>
      <c r="C2095" s="16"/>
      <c r="D2095" s="16"/>
      <c r="E2095" s="16"/>
      <c r="F2095" s="16"/>
      <c r="G2095" s="16"/>
      <c r="H2095" s="16"/>
      <c r="I2095" s="16"/>
      <c r="J2095" s="16"/>
      <c r="L2095" s="2"/>
    </row>
    <row r="2096">
      <c r="B2096" s="37"/>
      <c r="C2096" s="16"/>
      <c r="D2096" s="16"/>
      <c r="E2096" s="16"/>
      <c r="F2096" s="16"/>
      <c r="G2096" s="16"/>
      <c r="H2096" s="16"/>
      <c r="I2096" s="16"/>
      <c r="J2096" s="16"/>
      <c r="L2096" s="2"/>
    </row>
    <row r="2097">
      <c r="B2097" s="37"/>
      <c r="C2097" s="16"/>
      <c r="D2097" s="16"/>
      <c r="E2097" s="16"/>
      <c r="F2097" s="16"/>
      <c r="G2097" s="16"/>
      <c r="H2097" s="16"/>
      <c r="I2097" s="16"/>
      <c r="J2097" s="16"/>
      <c r="L2097" s="2"/>
    </row>
    <row r="2098">
      <c r="B2098" s="37"/>
      <c r="C2098" s="16"/>
      <c r="D2098" s="16"/>
      <c r="E2098" s="16"/>
      <c r="F2098" s="16"/>
      <c r="G2098" s="16"/>
      <c r="H2098" s="16"/>
      <c r="I2098" s="16"/>
      <c r="J2098" s="16"/>
      <c r="L2098" s="2"/>
    </row>
    <row r="2099">
      <c r="B2099" s="37"/>
      <c r="C2099" s="16"/>
      <c r="D2099" s="16"/>
      <c r="E2099" s="16"/>
      <c r="F2099" s="16"/>
      <c r="G2099" s="16"/>
      <c r="H2099" s="16"/>
      <c r="I2099" s="16"/>
      <c r="J2099" s="16"/>
      <c r="L2099" s="2"/>
    </row>
    <row r="2100">
      <c r="B2100" s="37"/>
      <c r="C2100" s="16"/>
      <c r="D2100" s="16"/>
      <c r="E2100" s="16"/>
      <c r="F2100" s="16"/>
      <c r="G2100" s="16"/>
      <c r="H2100" s="16"/>
      <c r="I2100" s="16"/>
      <c r="J2100" s="16"/>
      <c r="L2100" s="2"/>
    </row>
    <row r="2101">
      <c r="B2101" s="37"/>
      <c r="C2101" s="16"/>
      <c r="D2101" s="16"/>
      <c r="E2101" s="16"/>
      <c r="F2101" s="16"/>
      <c r="G2101" s="16"/>
      <c r="H2101" s="16"/>
      <c r="I2101" s="16"/>
      <c r="J2101" s="16"/>
      <c r="L2101" s="2"/>
    </row>
    <row r="2102">
      <c r="B2102" s="37"/>
      <c r="C2102" s="16"/>
      <c r="D2102" s="16"/>
      <c r="E2102" s="16"/>
      <c r="F2102" s="16"/>
      <c r="G2102" s="16"/>
      <c r="H2102" s="16"/>
      <c r="I2102" s="16"/>
      <c r="J2102" s="16"/>
      <c r="L2102" s="2"/>
    </row>
    <row r="2103">
      <c r="B2103" s="37"/>
      <c r="C2103" s="16"/>
      <c r="D2103" s="16"/>
      <c r="E2103" s="16"/>
      <c r="F2103" s="16"/>
      <c r="G2103" s="16"/>
      <c r="H2103" s="16"/>
      <c r="I2103" s="16"/>
      <c r="J2103" s="16"/>
      <c r="L2103" s="2"/>
    </row>
    <row r="2104">
      <c r="B2104" s="37"/>
      <c r="C2104" s="16"/>
      <c r="D2104" s="16"/>
      <c r="E2104" s="16"/>
      <c r="F2104" s="16"/>
      <c r="G2104" s="16"/>
      <c r="H2104" s="16"/>
      <c r="I2104" s="16"/>
      <c r="J2104" s="16"/>
      <c r="L2104" s="2"/>
    </row>
    <row r="2105">
      <c r="B2105" s="37"/>
      <c r="C2105" s="16"/>
      <c r="D2105" s="16"/>
      <c r="E2105" s="16"/>
      <c r="F2105" s="16"/>
      <c r="G2105" s="16"/>
      <c r="H2105" s="16"/>
      <c r="I2105" s="16"/>
      <c r="J2105" s="16"/>
      <c r="L2105" s="2"/>
    </row>
    <row r="2106">
      <c r="B2106" s="37"/>
      <c r="C2106" s="16"/>
      <c r="D2106" s="16"/>
      <c r="E2106" s="16"/>
      <c r="F2106" s="16"/>
      <c r="G2106" s="16"/>
      <c r="H2106" s="16"/>
      <c r="I2106" s="16"/>
      <c r="J2106" s="16"/>
      <c r="L2106" s="2"/>
    </row>
    <row r="2107">
      <c r="B2107" s="37"/>
      <c r="C2107" s="16"/>
      <c r="D2107" s="16"/>
      <c r="E2107" s="16"/>
      <c r="F2107" s="16"/>
      <c r="G2107" s="16"/>
      <c r="H2107" s="16"/>
      <c r="I2107" s="16"/>
      <c r="J2107" s="16"/>
      <c r="L2107" s="2"/>
    </row>
    <row r="2108">
      <c r="B2108" s="37"/>
      <c r="C2108" s="16"/>
      <c r="D2108" s="16"/>
      <c r="E2108" s="16"/>
      <c r="F2108" s="16"/>
      <c r="G2108" s="16"/>
      <c r="H2108" s="16"/>
      <c r="I2108" s="16"/>
      <c r="J2108" s="16"/>
      <c r="L2108" s="2"/>
    </row>
    <row r="2109">
      <c r="B2109" s="37"/>
      <c r="C2109" s="16"/>
      <c r="D2109" s="16"/>
      <c r="E2109" s="16"/>
      <c r="F2109" s="16"/>
      <c r="G2109" s="16"/>
      <c r="H2109" s="16"/>
      <c r="I2109" s="16"/>
      <c r="J2109" s="16"/>
      <c r="L2109" s="2"/>
    </row>
    <row r="2110">
      <c r="B2110" s="37"/>
      <c r="C2110" s="16"/>
      <c r="D2110" s="16"/>
      <c r="E2110" s="16"/>
      <c r="F2110" s="16"/>
      <c r="G2110" s="16"/>
      <c r="H2110" s="16"/>
      <c r="I2110" s="16"/>
      <c r="J2110" s="16"/>
      <c r="L2110" s="2"/>
    </row>
    <row r="2111">
      <c r="B2111" s="37"/>
      <c r="C2111" s="16"/>
      <c r="D2111" s="16"/>
      <c r="E2111" s="16"/>
      <c r="F2111" s="16"/>
      <c r="G2111" s="16"/>
      <c r="H2111" s="16"/>
      <c r="I2111" s="16"/>
      <c r="J2111" s="16"/>
      <c r="L2111" s="2"/>
    </row>
    <row r="2112">
      <c r="B2112" s="37"/>
      <c r="C2112" s="16"/>
      <c r="D2112" s="16"/>
      <c r="E2112" s="16"/>
      <c r="F2112" s="16"/>
      <c r="G2112" s="16"/>
      <c r="H2112" s="16"/>
      <c r="I2112" s="16"/>
      <c r="J2112" s="16"/>
      <c r="L2112" s="2"/>
    </row>
    <row r="2113">
      <c r="B2113" s="37"/>
      <c r="C2113" s="16"/>
      <c r="D2113" s="16"/>
      <c r="E2113" s="16"/>
      <c r="F2113" s="16"/>
      <c r="G2113" s="16"/>
      <c r="H2113" s="16"/>
      <c r="I2113" s="16"/>
      <c r="J2113" s="16"/>
      <c r="L2113" s="2"/>
    </row>
    <row r="2114">
      <c r="B2114" s="37"/>
      <c r="C2114" s="16"/>
      <c r="D2114" s="16"/>
      <c r="E2114" s="16"/>
      <c r="F2114" s="16"/>
      <c r="G2114" s="16"/>
      <c r="H2114" s="16"/>
      <c r="I2114" s="16"/>
      <c r="J2114" s="16"/>
      <c r="L2114" s="2"/>
    </row>
    <row r="2115">
      <c r="B2115" s="37"/>
      <c r="C2115" s="16"/>
      <c r="D2115" s="16"/>
      <c r="E2115" s="16"/>
      <c r="F2115" s="16"/>
      <c r="G2115" s="16"/>
      <c r="H2115" s="16"/>
      <c r="I2115" s="16"/>
      <c r="J2115" s="16"/>
      <c r="L2115" s="2"/>
    </row>
    <row r="2116">
      <c r="B2116" s="37"/>
      <c r="C2116" s="16"/>
      <c r="D2116" s="16"/>
      <c r="E2116" s="16"/>
      <c r="F2116" s="16"/>
      <c r="G2116" s="16"/>
      <c r="H2116" s="16"/>
      <c r="I2116" s="16"/>
      <c r="J2116" s="16"/>
      <c r="L2116" s="2"/>
    </row>
    <row r="2117">
      <c r="B2117" s="37"/>
      <c r="C2117" s="16"/>
      <c r="D2117" s="16"/>
      <c r="E2117" s="16"/>
      <c r="F2117" s="16"/>
      <c r="G2117" s="16"/>
      <c r="H2117" s="16"/>
      <c r="I2117" s="16"/>
      <c r="J2117" s="16"/>
      <c r="L2117" s="2"/>
    </row>
    <row r="2118">
      <c r="B2118" s="37"/>
      <c r="C2118" s="16"/>
      <c r="D2118" s="16"/>
      <c r="E2118" s="16"/>
      <c r="F2118" s="16"/>
      <c r="G2118" s="16"/>
      <c r="H2118" s="16"/>
      <c r="I2118" s="16"/>
      <c r="J2118" s="16"/>
      <c r="L2118" s="2"/>
    </row>
    <row r="2119">
      <c r="B2119" s="37"/>
      <c r="C2119" s="16"/>
      <c r="D2119" s="16"/>
      <c r="E2119" s="16"/>
      <c r="F2119" s="16"/>
      <c r="G2119" s="16"/>
      <c r="H2119" s="16"/>
      <c r="I2119" s="16"/>
      <c r="J2119" s="16"/>
      <c r="L2119" s="2"/>
    </row>
    <row r="2120">
      <c r="B2120" s="37"/>
      <c r="C2120" s="16"/>
      <c r="D2120" s="16"/>
      <c r="E2120" s="16"/>
      <c r="F2120" s="16"/>
      <c r="G2120" s="16"/>
      <c r="H2120" s="16"/>
      <c r="I2120" s="16"/>
      <c r="J2120" s="16"/>
      <c r="L2120" s="2"/>
    </row>
    <row r="2121">
      <c r="B2121" s="37"/>
      <c r="C2121" s="16"/>
      <c r="D2121" s="16"/>
      <c r="E2121" s="16"/>
      <c r="F2121" s="16"/>
      <c r="G2121" s="16"/>
      <c r="H2121" s="16"/>
      <c r="I2121" s="16"/>
      <c r="J2121" s="16"/>
      <c r="L2121" s="2"/>
    </row>
    <row r="2122">
      <c r="B2122" s="37"/>
      <c r="C2122" s="16"/>
      <c r="D2122" s="16"/>
      <c r="E2122" s="16"/>
      <c r="F2122" s="16"/>
      <c r="G2122" s="16"/>
      <c r="H2122" s="16"/>
      <c r="I2122" s="16"/>
      <c r="J2122" s="16"/>
      <c r="L2122" s="2"/>
    </row>
    <row r="2123">
      <c r="B2123" s="37"/>
      <c r="C2123" s="16"/>
      <c r="D2123" s="16"/>
      <c r="E2123" s="16"/>
      <c r="F2123" s="16"/>
      <c r="G2123" s="16"/>
      <c r="H2123" s="16"/>
      <c r="I2123" s="16"/>
      <c r="J2123" s="16"/>
      <c r="L2123" s="2"/>
    </row>
    <row r="2124">
      <c r="B2124" s="37"/>
      <c r="C2124" s="16"/>
      <c r="D2124" s="16"/>
      <c r="E2124" s="16"/>
      <c r="F2124" s="16"/>
      <c r="G2124" s="16"/>
      <c r="H2124" s="16"/>
      <c r="I2124" s="16"/>
      <c r="J2124" s="16"/>
      <c r="L2124" s="2"/>
    </row>
    <row r="2125">
      <c r="B2125" s="37"/>
      <c r="C2125" s="16"/>
      <c r="D2125" s="16"/>
      <c r="E2125" s="16"/>
      <c r="F2125" s="16"/>
      <c r="G2125" s="16"/>
      <c r="H2125" s="16"/>
      <c r="I2125" s="16"/>
      <c r="J2125" s="16"/>
      <c r="L2125" s="2"/>
    </row>
    <row r="2126">
      <c r="B2126" s="37"/>
      <c r="C2126" s="16"/>
      <c r="D2126" s="16"/>
      <c r="E2126" s="16"/>
      <c r="F2126" s="16"/>
      <c r="G2126" s="16"/>
      <c r="H2126" s="16"/>
      <c r="I2126" s="16"/>
      <c r="J2126" s="16"/>
      <c r="L2126" s="2"/>
    </row>
    <row r="2127">
      <c r="B2127" s="37"/>
      <c r="C2127" s="16"/>
      <c r="D2127" s="16"/>
      <c r="E2127" s="16"/>
      <c r="F2127" s="16"/>
      <c r="G2127" s="16"/>
      <c r="H2127" s="16"/>
      <c r="I2127" s="16"/>
      <c r="J2127" s="16"/>
      <c r="L2127" s="2"/>
    </row>
    <row r="2128">
      <c r="B2128" s="37"/>
      <c r="C2128" s="16"/>
      <c r="D2128" s="16"/>
      <c r="E2128" s="16"/>
      <c r="F2128" s="16"/>
      <c r="G2128" s="16"/>
      <c r="H2128" s="16"/>
      <c r="I2128" s="16"/>
      <c r="J2128" s="16"/>
      <c r="L2128" s="2"/>
    </row>
    <row r="2129">
      <c r="B2129" s="37"/>
      <c r="C2129" s="16"/>
      <c r="D2129" s="16"/>
      <c r="E2129" s="16"/>
      <c r="F2129" s="16"/>
      <c r="G2129" s="16"/>
      <c r="H2129" s="16"/>
      <c r="I2129" s="16"/>
      <c r="J2129" s="16"/>
      <c r="L2129" s="2"/>
    </row>
    <row r="2130">
      <c r="B2130" s="37"/>
      <c r="C2130" s="16"/>
      <c r="D2130" s="16"/>
      <c r="E2130" s="16"/>
      <c r="F2130" s="16"/>
      <c r="G2130" s="16"/>
      <c r="H2130" s="16"/>
      <c r="I2130" s="16"/>
      <c r="J2130" s="16"/>
      <c r="L2130" s="2"/>
    </row>
    <row r="2131">
      <c r="B2131" s="37"/>
      <c r="C2131" s="16"/>
      <c r="D2131" s="16"/>
      <c r="E2131" s="16"/>
      <c r="F2131" s="16"/>
      <c r="G2131" s="16"/>
      <c r="H2131" s="16"/>
      <c r="I2131" s="16"/>
      <c r="J2131" s="16"/>
      <c r="L2131" s="2"/>
    </row>
    <row r="2132">
      <c r="B2132" s="37"/>
      <c r="C2132" s="16"/>
      <c r="D2132" s="16"/>
      <c r="E2132" s="16"/>
      <c r="F2132" s="16"/>
      <c r="G2132" s="16"/>
      <c r="H2132" s="16"/>
      <c r="I2132" s="16"/>
      <c r="J2132" s="16"/>
      <c r="L2132" s="2"/>
    </row>
    <row r="2133">
      <c r="B2133" s="37"/>
      <c r="C2133" s="16"/>
      <c r="D2133" s="16"/>
      <c r="E2133" s="16"/>
      <c r="F2133" s="16"/>
      <c r="G2133" s="16"/>
      <c r="H2133" s="16"/>
      <c r="I2133" s="16"/>
      <c r="J2133" s="16"/>
      <c r="L2133" s="2"/>
    </row>
    <row r="2134">
      <c r="B2134" s="37"/>
      <c r="C2134" s="16"/>
      <c r="D2134" s="16"/>
      <c r="E2134" s="16"/>
      <c r="F2134" s="16"/>
      <c r="G2134" s="16"/>
      <c r="H2134" s="16"/>
      <c r="I2134" s="16"/>
      <c r="J2134" s="16"/>
      <c r="L2134" s="2"/>
    </row>
    <row r="2135">
      <c r="B2135" s="37"/>
      <c r="C2135" s="16"/>
      <c r="D2135" s="16"/>
      <c r="E2135" s="16"/>
      <c r="F2135" s="16"/>
      <c r="G2135" s="16"/>
      <c r="H2135" s="16"/>
      <c r="I2135" s="16"/>
      <c r="J2135" s="16"/>
      <c r="L2135" s="2"/>
    </row>
    <row r="2136">
      <c r="B2136" s="37"/>
      <c r="C2136" s="16"/>
      <c r="D2136" s="16"/>
      <c r="E2136" s="16"/>
      <c r="F2136" s="16"/>
      <c r="G2136" s="16"/>
      <c r="H2136" s="16"/>
      <c r="I2136" s="16"/>
      <c r="J2136" s="16"/>
      <c r="L2136" s="2"/>
    </row>
    <row r="2137">
      <c r="B2137" s="37"/>
      <c r="C2137" s="16"/>
      <c r="D2137" s="16"/>
      <c r="E2137" s="16"/>
      <c r="F2137" s="16"/>
      <c r="G2137" s="16"/>
      <c r="H2137" s="16"/>
      <c r="I2137" s="16"/>
      <c r="J2137" s="16"/>
      <c r="L2137" s="2"/>
    </row>
    <row r="2138">
      <c r="B2138" s="37"/>
      <c r="C2138" s="16"/>
      <c r="D2138" s="16"/>
      <c r="E2138" s="16"/>
      <c r="F2138" s="16"/>
      <c r="G2138" s="16"/>
      <c r="H2138" s="16"/>
      <c r="I2138" s="16"/>
      <c r="J2138" s="16"/>
      <c r="L2138" s="2"/>
    </row>
    <row r="2139">
      <c r="B2139" s="37"/>
      <c r="C2139" s="16"/>
      <c r="D2139" s="16"/>
      <c r="E2139" s="16"/>
      <c r="F2139" s="16"/>
      <c r="G2139" s="16"/>
      <c r="H2139" s="16"/>
      <c r="I2139" s="16"/>
      <c r="J2139" s="16"/>
      <c r="L2139" s="2"/>
    </row>
    <row r="2140">
      <c r="B2140" s="37"/>
      <c r="C2140" s="16"/>
      <c r="D2140" s="16"/>
      <c r="E2140" s="16"/>
      <c r="F2140" s="16"/>
      <c r="G2140" s="16"/>
      <c r="H2140" s="16"/>
      <c r="I2140" s="16"/>
      <c r="J2140" s="16"/>
      <c r="L2140" s="2"/>
    </row>
    <row r="2141">
      <c r="B2141" s="37"/>
      <c r="C2141" s="16"/>
      <c r="D2141" s="16"/>
      <c r="E2141" s="16"/>
      <c r="F2141" s="16"/>
      <c r="G2141" s="16"/>
      <c r="H2141" s="16"/>
      <c r="I2141" s="16"/>
      <c r="J2141" s="16"/>
      <c r="L2141" s="2"/>
    </row>
    <row r="2142">
      <c r="B2142" s="37"/>
      <c r="C2142" s="16"/>
      <c r="D2142" s="16"/>
      <c r="E2142" s="16"/>
      <c r="F2142" s="16"/>
      <c r="G2142" s="16"/>
      <c r="H2142" s="16"/>
      <c r="I2142" s="16"/>
      <c r="J2142" s="16"/>
      <c r="L2142" s="2"/>
    </row>
    <row r="2143">
      <c r="B2143" s="37"/>
      <c r="C2143" s="16"/>
      <c r="D2143" s="16"/>
      <c r="E2143" s="16"/>
      <c r="F2143" s="16"/>
      <c r="G2143" s="16"/>
      <c r="H2143" s="16"/>
      <c r="I2143" s="16"/>
      <c r="J2143" s="16"/>
      <c r="L2143" s="2"/>
    </row>
    <row r="2144">
      <c r="B2144" s="37"/>
      <c r="C2144" s="16"/>
      <c r="D2144" s="16"/>
      <c r="E2144" s="16"/>
      <c r="F2144" s="16"/>
      <c r="G2144" s="16"/>
      <c r="H2144" s="16"/>
      <c r="I2144" s="16"/>
      <c r="J2144" s="16"/>
      <c r="L2144" s="2"/>
    </row>
    <row r="2145">
      <c r="B2145" s="37"/>
      <c r="C2145" s="16"/>
      <c r="D2145" s="16"/>
      <c r="E2145" s="16"/>
      <c r="F2145" s="16"/>
      <c r="G2145" s="16"/>
      <c r="H2145" s="16"/>
      <c r="I2145" s="16"/>
      <c r="J2145" s="16"/>
      <c r="L2145" s="2"/>
    </row>
    <row r="2146">
      <c r="B2146" s="37"/>
      <c r="C2146" s="16"/>
      <c r="D2146" s="16"/>
      <c r="E2146" s="16"/>
      <c r="F2146" s="16"/>
      <c r="G2146" s="16"/>
      <c r="H2146" s="16"/>
      <c r="I2146" s="16"/>
      <c r="J2146" s="16"/>
      <c r="L2146" s="2"/>
    </row>
    <row r="2147">
      <c r="B2147" s="37"/>
      <c r="C2147" s="16"/>
      <c r="D2147" s="16"/>
      <c r="E2147" s="16"/>
      <c r="F2147" s="16"/>
      <c r="G2147" s="16"/>
      <c r="H2147" s="16"/>
      <c r="I2147" s="16"/>
      <c r="J2147" s="16"/>
      <c r="L2147" s="2"/>
    </row>
    <row r="2148">
      <c r="B2148" s="37"/>
      <c r="C2148" s="16"/>
      <c r="D2148" s="16"/>
      <c r="E2148" s="16"/>
      <c r="F2148" s="16"/>
      <c r="G2148" s="16"/>
      <c r="H2148" s="16"/>
      <c r="I2148" s="16"/>
      <c r="J2148" s="16"/>
      <c r="L2148" s="2"/>
    </row>
    <row r="2149">
      <c r="B2149" s="37"/>
      <c r="C2149" s="16"/>
      <c r="D2149" s="16"/>
      <c r="E2149" s="16"/>
      <c r="F2149" s="16"/>
      <c r="G2149" s="16"/>
      <c r="H2149" s="16"/>
      <c r="I2149" s="16"/>
      <c r="J2149" s="16"/>
      <c r="L2149" s="2"/>
    </row>
    <row r="2150">
      <c r="B2150" s="37"/>
      <c r="C2150" s="16"/>
      <c r="D2150" s="16"/>
      <c r="E2150" s="16"/>
      <c r="F2150" s="16"/>
      <c r="G2150" s="16"/>
      <c r="H2150" s="16"/>
      <c r="I2150" s="16"/>
      <c r="J2150" s="16"/>
      <c r="L2150" s="2"/>
    </row>
    <row r="2151">
      <c r="B2151" s="37"/>
      <c r="C2151" s="16"/>
      <c r="D2151" s="16"/>
      <c r="E2151" s="16"/>
      <c r="F2151" s="16"/>
      <c r="G2151" s="16"/>
      <c r="H2151" s="16"/>
      <c r="I2151" s="16"/>
      <c r="J2151" s="16"/>
      <c r="L2151" s="2"/>
    </row>
    <row r="2152">
      <c r="B2152" s="37"/>
      <c r="C2152" s="16"/>
      <c r="D2152" s="16"/>
      <c r="E2152" s="16"/>
      <c r="F2152" s="16"/>
      <c r="G2152" s="16"/>
      <c r="H2152" s="16"/>
      <c r="I2152" s="16"/>
      <c r="J2152" s="16"/>
      <c r="L2152" s="2"/>
    </row>
    <row r="2153">
      <c r="B2153" s="37"/>
      <c r="C2153" s="16"/>
      <c r="D2153" s="16"/>
      <c r="E2153" s="16"/>
      <c r="F2153" s="16"/>
      <c r="G2153" s="16"/>
      <c r="H2153" s="16"/>
      <c r="I2153" s="16"/>
      <c r="J2153" s="16"/>
      <c r="L2153" s="2"/>
    </row>
    <row r="2154">
      <c r="B2154" s="37"/>
      <c r="C2154" s="16"/>
      <c r="D2154" s="16"/>
      <c r="E2154" s="16"/>
      <c r="F2154" s="16"/>
      <c r="G2154" s="16"/>
      <c r="H2154" s="16"/>
      <c r="I2154" s="16"/>
      <c r="J2154" s="16"/>
      <c r="L2154" s="2"/>
    </row>
    <row r="2155">
      <c r="B2155" s="37"/>
      <c r="C2155" s="16"/>
      <c r="D2155" s="16"/>
      <c r="E2155" s="16"/>
      <c r="F2155" s="16"/>
      <c r="G2155" s="16"/>
      <c r="H2155" s="16"/>
      <c r="I2155" s="16"/>
      <c r="J2155" s="16"/>
      <c r="L2155" s="2"/>
    </row>
    <row r="2156">
      <c r="B2156" s="37"/>
      <c r="C2156" s="16"/>
      <c r="D2156" s="16"/>
      <c r="E2156" s="16"/>
      <c r="F2156" s="16"/>
      <c r="G2156" s="16"/>
      <c r="H2156" s="16"/>
      <c r="I2156" s="16"/>
      <c r="J2156" s="16"/>
      <c r="L2156" s="2"/>
    </row>
    <row r="2157">
      <c r="B2157" s="37"/>
      <c r="C2157" s="16"/>
      <c r="D2157" s="16"/>
      <c r="E2157" s="16"/>
      <c r="F2157" s="16"/>
      <c r="G2157" s="16"/>
      <c r="H2157" s="16"/>
      <c r="I2157" s="16"/>
      <c r="J2157" s="16"/>
      <c r="L2157" s="2"/>
    </row>
    <row r="2158">
      <c r="B2158" s="37"/>
      <c r="C2158" s="16"/>
      <c r="D2158" s="16"/>
      <c r="E2158" s="16"/>
      <c r="F2158" s="16"/>
      <c r="G2158" s="16"/>
      <c r="H2158" s="16"/>
      <c r="I2158" s="16"/>
      <c r="J2158" s="16"/>
      <c r="L2158" s="2"/>
    </row>
    <row r="2159">
      <c r="B2159" s="37"/>
      <c r="C2159" s="16"/>
      <c r="D2159" s="16"/>
      <c r="E2159" s="16"/>
      <c r="F2159" s="16"/>
      <c r="G2159" s="16"/>
      <c r="H2159" s="16"/>
      <c r="I2159" s="16"/>
      <c r="J2159" s="16"/>
      <c r="L2159" s="2"/>
    </row>
    <row r="2160">
      <c r="B2160" s="37"/>
      <c r="C2160" s="16"/>
      <c r="D2160" s="16"/>
      <c r="E2160" s="16"/>
      <c r="F2160" s="16"/>
      <c r="G2160" s="16"/>
      <c r="H2160" s="16"/>
      <c r="I2160" s="16"/>
      <c r="J2160" s="16"/>
      <c r="L2160" s="2"/>
    </row>
    <row r="2161">
      <c r="B2161" s="37"/>
      <c r="C2161" s="16"/>
      <c r="D2161" s="16"/>
      <c r="E2161" s="16"/>
      <c r="F2161" s="16"/>
      <c r="G2161" s="16"/>
      <c r="H2161" s="16"/>
      <c r="I2161" s="16"/>
      <c r="J2161" s="16"/>
      <c r="L2161" s="2"/>
    </row>
    <row r="2162">
      <c r="B2162" s="37"/>
      <c r="C2162" s="16"/>
      <c r="D2162" s="16"/>
      <c r="E2162" s="16"/>
      <c r="F2162" s="16"/>
      <c r="G2162" s="16"/>
      <c r="H2162" s="16"/>
      <c r="I2162" s="16"/>
      <c r="J2162" s="16"/>
      <c r="L2162" s="2"/>
    </row>
    <row r="2163">
      <c r="B2163" s="37"/>
      <c r="C2163" s="16"/>
      <c r="D2163" s="16"/>
      <c r="E2163" s="16"/>
      <c r="F2163" s="16"/>
      <c r="G2163" s="16"/>
      <c r="H2163" s="16"/>
      <c r="I2163" s="16"/>
      <c r="J2163" s="16"/>
      <c r="L2163" s="2"/>
    </row>
    <row r="2164">
      <c r="B2164" s="37"/>
      <c r="C2164" s="16"/>
      <c r="D2164" s="16"/>
      <c r="E2164" s="16"/>
      <c r="F2164" s="16"/>
      <c r="G2164" s="16"/>
      <c r="H2164" s="16"/>
      <c r="I2164" s="16"/>
      <c r="J2164" s="16"/>
      <c r="L2164" s="2"/>
    </row>
    <row r="2165">
      <c r="B2165" s="37"/>
      <c r="C2165" s="16"/>
      <c r="D2165" s="16"/>
      <c r="E2165" s="16"/>
      <c r="F2165" s="16"/>
      <c r="G2165" s="16"/>
      <c r="H2165" s="16"/>
      <c r="I2165" s="16"/>
      <c r="J2165" s="16"/>
      <c r="L2165" s="2"/>
    </row>
    <row r="2166">
      <c r="B2166" s="37"/>
      <c r="C2166" s="16"/>
      <c r="D2166" s="16"/>
      <c r="E2166" s="16"/>
      <c r="F2166" s="16"/>
      <c r="G2166" s="16"/>
      <c r="H2166" s="16"/>
      <c r="I2166" s="16"/>
      <c r="J2166" s="16"/>
      <c r="L2166" s="2"/>
    </row>
    <row r="2167">
      <c r="B2167" s="37"/>
      <c r="C2167" s="16"/>
      <c r="D2167" s="16"/>
      <c r="E2167" s="16"/>
      <c r="F2167" s="16"/>
      <c r="G2167" s="16"/>
      <c r="H2167" s="16"/>
      <c r="I2167" s="16"/>
      <c r="J2167" s="16"/>
      <c r="L2167" s="2"/>
    </row>
    <row r="2168">
      <c r="B2168" s="37"/>
      <c r="C2168" s="16"/>
      <c r="D2168" s="16"/>
      <c r="E2168" s="16"/>
      <c r="F2168" s="16"/>
      <c r="G2168" s="16"/>
      <c r="H2168" s="16"/>
      <c r="I2168" s="16"/>
      <c r="J2168" s="16"/>
      <c r="L2168" s="2"/>
    </row>
    <row r="2169">
      <c r="B2169" s="37"/>
      <c r="C2169" s="16"/>
      <c r="D2169" s="16"/>
      <c r="E2169" s="16"/>
      <c r="F2169" s="16"/>
      <c r="G2169" s="16"/>
      <c r="H2169" s="16"/>
      <c r="I2169" s="16"/>
      <c r="J2169" s="16"/>
      <c r="L2169" s="2"/>
    </row>
    <row r="2170">
      <c r="B2170" s="37"/>
      <c r="C2170" s="16"/>
      <c r="D2170" s="16"/>
      <c r="E2170" s="16"/>
      <c r="F2170" s="16"/>
      <c r="G2170" s="16"/>
      <c r="H2170" s="16"/>
      <c r="I2170" s="16"/>
      <c r="J2170" s="16"/>
      <c r="L2170" s="2"/>
    </row>
    <row r="2171">
      <c r="B2171" s="37"/>
      <c r="C2171" s="16"/>
      <c r="D2171" s="16"/>
      <c r="E2171" s="16"/>
      <c r="F2171" s="16"/>
      <c r="G2171" s="16"/>
      <c r="H2171" s="16"/>
      <c r="I2171" s="16"/>
      <c r="J2171" s="16"/>
      <c r="L2171" s="2"/>
    </row>
    <row r="2172">
      <c r="B2172" s="37"/>
      <c r="C2172" s="16"/>
      <c r="D2172" s="16"/>
      <c r="E2172" s="16"/>
      <c r="F2172" s="16"/>
      <c r="G2172" s="16"/>
      <c r="H2172" s="16"/>
      <c r="I2172" s="16"/>
      <c r="J2172" s="16"/>
      <c r="L2172" s="2"/>
    </row>
    <row r="2173">
      <c r="B2173" s="37"/>
      <c r="C2173" s="16"/>
      <c r="D2173" s="16"/>
      <c r="E2173" s="16"/>
      <c r="F2173" s="16"/>
      <c r="G2173" s="16"/>
      <c r="H2173" s="16"/>
      <c r="I2173" s="16"/>
      <c r="J2173" s="16"/>
      <c r="L2173" s="2"/>
    </row>
    <row r="2174">
      <c r="B2174" s="37"/>
      <c r="C2174" s="16"/>
      <c r="D2174" s="16"/>
      <c r="E2174" s="16"/>
      <c r="F2174" s="16"/>
      <c r="G2174" s="16"/>
      <c r="H2174" s="16"/>
      <c r="I2174" s="16"/>
      <c r="J2174" s="16"/>
      <c r="L2174" s="2"/>
    </row>
    <row r="2175">
      <c r="B2175" s="37"/>
      <c r="C2175" s="16"/>
      <c r="D2175" s="16"/>
      <c r="E2175" s="16"/>
      <c r="F2175" s="16"/>
      <c r="G2175" s="16"/>
      <c r="H2175" s="16"/>
      <c r="I2175" s="16"/>
      <c r="J2175" s="16"/>
      <c r="L2175" s="2"/>
    </row>
    <row r="2176">
      <c r="B2176" s="37"/>
      <c r="C2176" s="16"/>
      <c r="D2176" s="16"/>
      <c r="E2176" s="16"/>
      <c r="F2176" s="16"/>
      <c r="G2176" s="16"/>
      <c r="H2176" s="16"/>
      <c r="I2176" s="16"/>
      <c r="J2176" s="16"/>
      <c r="L2176" s="2"/>
    </row>
    <row r="2177">
      <c r="B2177" s="37"/>
      <c r="C2177" s="16"/>
      <c r="D2177" s="16"/>
      <c r="E2177" s="16"/>
      <c r="F2177" s="16"/>
      <c r="G2177" s="16"/>
      <c r="H2177" s="16"/>
      <c r="I2177" s="16"/>
      <c r="J2177" s="16"/>
      <c r="L2177" s="2"/>
    </row>
    <row r="2178">
      <c r="B2178" s="37"/>
      <c r="C2178" s="16"/>
      <c r="D2178" s="16"/>
      <c r="E2178" s="16"/>
      <c r="F2178" s="16"/>
      <c r="G2178" s="16"/>
      <c r="H2178" s="16"/>
      <c r="I2178" s="16"/>
      <c r="J2178" s="16"/>
      <c r="L2178" s="2"/>
    </row>
    <row r="2179">
      <c r="B2179" s="37"/>
      <c r="C2179" s="16"/>
      <c r="D2179" s="16"/>
      <c r="E2179" s="16"/>
      <c r="F2179" s="16"/>
      <c r="G2179" s="16"/>
      <c r="H2179" s="16"/>
      <c r="I2179" s="16"/>
      <c r="J2179" s="16"/>
      <c r="L2179" s="2"/>
    </row>
    <row r="2180">
      <c r="B2180" s="37"/>
      <c r="C2180" s="16"/>
      <c r="D2180" s="16"/>
      <c r="E2180" s="16"/>
      <c r="F2180" s="16"/>
      <c r="G2180" s="16"/>
      <c r="H2180" s="16"/>
      <c r="I2180" s="16"/>
      <c r="J2180" s="16"/>
      <c r="L2180" s="2"/>
    </row>
    <row r="2181">
      <c r="B2181" s="37"/>
      <c r="C2181" s="16"/>
      <c r="D2181" s="16"/>
      <c r="E2181" s="16"/>
      <c r="F2181" s="16"/>
      <c r="G2181" s="16"/>
      <c r="H2181" s="16"/>
      <c r="I2181" s="16"/>
      <c r="J2181" s="16"/>
      <c r="L2181" s="2"/>
    </row>
    <row r="2182">
      <c r="B2182" s="37"/>
      <c r="C2182" s="16"/>
      <c r="D2182" s="16"/>
      <c r="E2182" s="16"/>
      <c r="F2182" s="16"/>
      <c r="G2182" s="16"/>
      <c r="H2182" s="16"/>
      <c r="I2182" s="16"/>
      <c r="J2182" s="16"/>
      <c r="L2182" s="2"/>
    </row>
    <row r="2183">
      <c r="B2183" s="37"/>
      <c r="C2183" s="16"/>
      <c r="D2183" s="16"/>
      <c r="E2183" s="16"/>
      <c r="F2183" s="16"/>
      <c r="G2183" s="16"/>
      <c r="H2183" s="16"/>
      <c r="I2183" s="16"/>
      <c r="J2183" s="16"/>
      <c r="L2183" s="2"/>
    </row>
    <row r="2184">
      <c r="B2184" s="37"/>
      <c r="C2184" s="16"/>
      <c r="D2184" s="16"/>
      <c r="E2184" s="16"/>
      <c r="F2184" s="16"/>
      <c r="G2184" s="16"/>
      <c r="H2184" s="16"/>
      <c r="I2184" s="16"/>
      <c r="J2184" s="16"/>
      <c r="L2184" s="2"/>
    </row>
    <row r="2185">
      <c r="B2185" s="37"/>
      <c r="C2185" s="16"/>
      <c r="D2185" s="16"/>
      <c r="E2185" s="16"/>
      <c r="F2185" s="16"/>
      <c r="G2185" s="16"/>
      <c r="H2185" s="16"/>
      <c r="I2185" s="16"/>
      <c r="J2185" s="16"/>
      <c r="L2185" s="2"/>
    </row>
    <row r="2186">
      <c r="B2186" s="37"/>
      <c r="C2186" s="16"/>
      <c r="D2186" s="16"/>
      <c r="E2186" s="16"/>
      <c r="F2186" s="16"/>
      <c r="G2186" s="16"/>
      <c r="H2186" s="16"/>
      <c r="I2186" s="16"/>
      <c r="J2186" s="16"/>
      <c r="L2186" s="2"/>
    </row>
    <row r="2187">
      <c r="B2187" s="37"/>
      <c r="C2187" s="16"/>
      <c r="D2187" s="16"/>
      <c r="E2187" s="16"/>
      <c r="F2187" s="16"/>
      <c r="G2187" s="16"/>
      <c r="H2187" s="16"/>
      <c r="I2187" s="16"/>
      <c r="J2187" s="16"/>
      <c r="L2187" s="2"/>
    </row>
    <row r="2188">
      <c r="B2188" s="37"/>
      <c r="C2188" s="16"/>
      <c r="D2188" s="16"/>
      <c r="E2188" s="16"/>
      <c r="F2188" s="16"/>
      <c r="G2188" s="16"/>
      <c r="H2188" s="16"/>
      <c r="I2188" s="16"/>
      <c r="J2188" s="16"/>
      <c r="L2188" s="2"/>
    </row>
    <row r="2189">
      <c r="B2189" s="37"/>
      <c r="C2189" s="16"/>
      <c r="D2189" s="16"/>
      <c r="E2189" s="16"/>
      <c r="F2189" s="16"/>
      <c r="G2189" s="16"/>
      <c r="H2189" s="16"/>
      <c r="I2189" s="16"/>
      <c r="J2189" s="16"/>
      <c r="L2189" s="2"/>
    </row>
    <row r="2190">
      <c r="B2190" s="37"/>
      <c r="C2190" s="16"/>
      <c r="D2190" s="16"/>
      <c r="E2190" s="16"/>
      <c r="F2190" s="16"/>
      <c r="G2190" s="16"/>
      <c r="H2190" s="16"/>
      <c r="I2190" s="16"/>
      <c r="J2190" s="16"/>
      <c r="L2190" s="2"/>
    </row>
    <row r="2191">
      <c r="B2191" s="37"/>
      <c r="C2191" s="16"/>
      <c r="D2191" s="16"/>
      <c r="E2191" s="16"/>
      <c r="F2191" s="16"/>
      <c r="G2191" s="16"/>
      <c r="H2191" s="16"/>
      <c r="I2191" s="16"/>
      <c r="J2191" s="16"/>
      <c r="L2191" s="2"/>
    </row>
    <row r="2192">
      <c r="B2192" s="37"/>
      <c r="C2192" s="16"/>
      <c r="D2192" s="16"/>
      <c r="E2192" s="16"/>
      <c r="F2192" s="16"/>
      <c r="G2192" s="16"/>
      <c r="H2192" s="16"/>
      <c r="I2192" s="16"/>
      <c r="J2192" s="16"/>
      <c r="L2192" s="2"/>
    </row>
    <row r="2193">
      <c r="B2193" s="37"/>
      <c r="C2193" s="16"/>
      <c r="D2193" s="16"/>
      <c r="E2193" s="16"/>
      <c r="F2193" s="16"/>
      <c r="G2193" s="16"/>
      <c r="H2193" s="16"/>
      <c r="I2193" s="16"/>
      <c r="J2193" s="16"/>
      <c r="L2193" s="2"/>
    </row>
    <row r="2194">
      <c r="B2194" s="37"/>
      <c r="C2194" s="16"/>
      <c r="D2194" s="16"/>
      <c r="E2194" s="16"/>
      <c r="F2194" s="16"/>
      <c r="G2194" s="16"/>
      <c r="H2194" s="16"/>
      <c r="I2194" s="16"/>
      <c r="J2194" s="16"/>
      <c r="L2194" s="2"/>
    </row>
    <row r="2195">
      <c r="B2195" s="37"/>
      <c r="C2195" s="16"/>
      <c r="D2195" s="16"/>
      <c r="E2195" s="16"/>
      <c r="F2195" s="16"/>
      <c r="G2195" s="16"/>
      <c r="H2195" s="16"/>
      <c r="I2195" s="16"/>
      <c r="J2195" s="16"/>
      <c r="L2195" s="2"/>
    </row>
    <row r="2196">
      <c r="B2196" s="37"/>
      <c r="C2196" s="16"/>
      <c r="D2196" s="16"/>
      <c r="E2196" s="16"/>
      <c r="F2196" s="16"/>
      <c r="G2196" s="16"/>
      <c r="H2196" s="16"/>
      <c r="I2196" s="16"/>
      <c r="J2196" s="16"/>
      <c r="L2196" s="2"/>
    </row>
    <row r="2197">
      <c r="B2197" s="37"/>
      <c r="C2197" s="16"/>
      <c r="D2197" s="16"/>
      <c r="E2197" s="16"/>
      <c r="F2197" s="16"/>
      <c r="G2197" s="16"/>
      <c r="H2197" s="16"/>
      <c r="I2197" s="16"/>
      <c r="J2197" s="16"/>
      <c r="L2197" s="2"/>
    </row>
    <row r="2198">
      <c r="B2198" s="37"/>
      <c r="C2198" s="16"/>
      <c r="D2198" s="16"/>
      <c r="E2198" s="16"/>
      <c r="F2198" s="16"/>
      <c r="G2198" s="16"/>
      <c r="H2198" s="16"/>
      <c r="I2198" s="16"/>
      <c r="J2198" s="16"/>
      <c r="L2198" s="2"/>
    </row>
    <row r="2199">
      <c r="B2199" s="37"/>
      <c r="C2199" s="16"/>
      <c r="D2199" s="16"/>
      <c r="E2199" s="16"/>
      <c r="F2199" s="16"/>
      <c r="G2199" s="16"/>
      <c r="H2199" s="16"/>
      <c r="I2199" s="16"/>
      <c r="J2199" s="16"/>
      <c r="L2199" s="2"/>
    </row>
    <row r="2200">
      <c r="B2200" s="37"/>
      <c r="C2200" s="16"/>
      <c r="D2200" s="16"/>
      <c r="E2200" s="16"/>
      <c r="F2200" s="16"/>
      <c r="G2200" s="16"/>
      <c r="H2200" s="16"/>
      <c r="I2200" s="16"/>
      <c r="J2200" s="16"/>
      <c r="L2200" s="2"/>
    </row>
    <row r="2201">
      <c r="B2201" s="37"/>
      <c r="C2201" s="16"/>
      <c r="D2201" s="16"/>
      <c r="E2201" s="16"/>
      <c r="F2201" s="16"/>
      <c r="G2201" s="16"/>
      <c r="H2201" s="16"/>
      <c r="I2201" s="16"/>
      <c r="J2201" s="16"/>
      <c r="L2201" s="2"/>
    </row>
    <row r="2202">
      <c r="B2202" s="37"/>
      <c r="C2202" s="16"/>
      <c r="D2202" s="16"/>
      <c r="E2202" s="16"/>
      <c r="F2202" s="16"/>
      <c r="G2202" s="16"/>
      <c r="H2202" s="16"/>
      <c r="I2202" s="16"/>
      <c r="J2202" s="16"/>
      <c r="L2202" s="2"/>
    </row>
    <row r="2203">
      <c r="B2203" s="37"/>
      <c r="C2203" s="16"/>
      <c r="D2203" s="16"/>
      <c r="E2203" s="16"/>
      <c r="F2203" s="16"/>
      <c r="G2203" s="16"/>
      <c r="H2203" s="16"/>
      <c r="I2203" s="16"/>
      <c r="J2203" s="16"/>
      <c r="L2203" s="2"/>
    </row>
    <row r="2204">
      <c r="B2204" s="37"/>
      <c r="C2204" s="16"/>
      <c r="D2204" s="16"/>
      <c r="E2204" s="16"/>
      <c r="F2204" s="16"/>
      <c r="G2204" s="16"/>
      <c r="H2204" s="16"/>
      <c r="I2204" s="16"/>
      <c r="J2204" s="16"/>
      <c r="L2204" s="2"/>
    </row>
    <row r="2205">
      <c r="B2205" s="37"/>
      <c r="C2205" s="16"/>
      <c r="D2205" s="16"/>
      <c r="E2205" s="16"/>
      <c r="F2205" s="16"/>
      <c r="G2205" s="16"/>
      <c r="H2205" s="16"/>
      <c r="I2205" s="16"/>
      <c r="J2205" s="16"/>
      <c r="L2205" s="2"/>
    </row>
    <row r="2206">
      <c r="B2206" s="37"/>
      <c r="C2206" s="16"/>
      <c r="D2206" s="16"/>
      <c r="E2206" s="16"/>
      <c r="F2206" s="16"/>
      <c r="G2206" s="16"/>
      <c r="H2206" s="16"/>
      <c r="I2206" s="16"/>
      <c r="J2206" s="16"/>
      <c r="L2206" s="2"/>
    </row>
    <row r="2207">
      <c r="B2207" s="37"/>
      <c r="C2207" s="16"/>
      <c r="D2207" s="16"/>
      <c r="E2207" s="16"/>
      <c r="F2207" s="16"/>
      <c r="G2207" s="16"/>
      <c r="H2207" s="16"/>
      <c r="I2207" s="16"/>
      <c r="J2207" s="16"/>
      <c r="L2207" s="2"/>
    </row>
    <row r="2208">
      <c r="B2208" s="37"/>
      <c r="C2208" s="16"/>
      <c r="D2208" s="16"/>
      <c r="E2208" s="16"/>
      <c r="F2208" s="16"/>
      <c r="G2208" s="16"/>
      <c r="H2208" s="16"/>
      <c r="I2208" s="16"/>
      <c r="J2208" s="16"/>
      <c r="L2208" s="2"/>
    </row>
    <row r="2209">
      <c r="B2209" s="37"/>
      <c r="C2209" s="16"/>
      <c r="D2209" s="16"/>
      <c r="E2209" s="16"/>
      <c r="F2209" s="16"/>
      <c r="G2209" s="16"/>
      <c r="H2209" s="16"/>
      <c r="I2209" s="16"/>
      <c r="J2209" s="16"/>
      <c r="L2209" s="2"/>
    </row>
    <row r="2210">
      <c r="B2210" s="37"/>
      <c r="C2210" s="16"/>
      <c r="D2210" s="16"/>
      <c r="E2210" s="16"/>
      <c r="F2210" s="16"/>
      <c r="G2210" s="16"/>
      <c r="H2210" s="16"/>
      <c r="I2210" s="16"/>
      <c r="J2210" s="16"/>
      <c r="L2210" s="2"/>
    </row>
    <row r="2211">
      <c r="B2211" s="37"/>
      <c r="C2211" s="16"/>
      <c r="D2211" s="16"/>
      <c r="E2211" s="16"/>
      <c r="F2211" s="16"/>
      <c r="G2211" s="16"/>
      <c r="H2211" s="16"/>
      <c r="I2211" s="16"/>
      <c r="J2211" s="16"/>
      <c r="L2211" s="2"/>
    </row>
    <row r="2212">
      <c r="B2212" s="37"/>
      <c r="C2212" s="16"/>
      <c r="D2212" s="16"/>
      <c r="E2212" s="16"/>
      <c r="F2212" s="16"/>
      <c r="G2212" s="16"/>
      <c r="H2212" s="16"/>
      <c r="I2212" s="16"/>
      <c r="J2212" s="16"/>
      <c r="L2212" s="2"/>
    </row>
    <row r="2213">
      <c r="B2213" s="37"/>
      <c r="C2213" s="16"/>
      <c r="D2213" s="16"/>
      <c r="E2213" s="16"/>
      <c r="F2213" s="16"/>
      <c r="G2213" s="16"/>
      <c r="H2213" s="16"/>
      <c r="I2213" s="16"/>
      <c r="J2213" s="16"/>
      <c r="L2213" s="2"/>
    </row>
    <row r="2214">
      <c r="B2214" s="37"/>
      <c r="C2214" s="16"/>
      <c r="D2214" s="16"/>
      <c r="E2214" s="16"/>
      <c r="F2214" s="16"/>
      <c r="G2214" s="16"/>
      <c r="H2214" s="16"/>
      <c r="I2214" s="16"/>
      <c r="J2214" s="16"/>
      <c r="L2214" s="2"/>
    </row>
    <row r="2215">
      <c r="B2215" s="37"/>
      <c r="C2215" s="16"/>
      <c r="D2215" s="16"/>
      <c r="E2215" s="16"/>
      <c r="F2215" s="16"/>
      <c r="G2215" s="16"/>
      <c r="H2215" s="16"/>
      <c r="I2215" s="16"/>
      <c r="J2215" s="16"/>
      <c r="L2215" s="2"/>
    </row>
    <row r="2216">
      <c r="B2216" s="37"/>
      <c r="C2216" s="16"/>
      <c r="D2216" s="16"/>
      <c r="E2216" s="16"/>
      <c r="F2216" s="16"/>
      <c r="G2216" s="16"/>
      <c r="H2216" s="16"/>
      <c r="I2216" s="16"/>
      <c r="J2216" s="16"/>
      <c r="L2216" s="2"/>
    </row>
    <row r="2217">
      <c r="B2217" s="37"/>
      <c r="C2217" s="16"/>
      <c r="D2217" s="16"/>
      <c r="E2217" s="16"/>
      <c r="F2217" s="16"/>
      <c r="G2217" s="16"/>
      <c r="H2217" s="16"/>
      <c r="I2217" s="16"/>
      <c r="J2217" s="16"/>
      <c r="L2217" s="2"/>
    </row>
    <row r="2218">
      <c r="B2218" s="37"/>
      <c r="C2218" s="16"/>
      <c r="D2218" s="16"/>
      <c r="E2218" s="16"/>
      <c r="F2218" s="16"/>
      <c r="G2218" s="16"/>
      <c r="H2218" s="16"/>
      <c r="I2218" s="16"/>
      <c r="J2218" s="16"/>
      <c r="L2218" s="2"/>
    </row>
    <row r="2219">
      <c r="B2219" s="37"/>
      <c r="C2219" s="16"/>
      <c r="D2219" s="16"/>
      <c r="E2219" s="16"/>
      <c r="F2219" s="16"/>
      <c r="G2219" s="16"/>
      <c r="H2219" s="16"/>
      <c r="I2219" s="16"/>
      <c r="J2219" s="16"/>
      <c r="L2219" s="2"/>
    </row>
    <row r="2220">
      <c r="B2220" s="37"/>
      <c r="C2220" s="16"/>
      <c r="D2220" s="16"/>
      <c r="E2220" s="16"/>
      <c r="F2220" s="16"/>
      <c r="G2220" s="16"/>
      <c r="H2220" s="16"/>
      <c r="I2220" s="16"/>
      <c r="J2220" s="16"/>
      <c r="L2220" s="2"/>
    </row>
    <row r="2221">
      <c r="B2221" s="37"/>
      <c r="C2221" s="16"/>
      <c r="D2221" s="16"/>
      <c r="E2221" s="16"/>
      <c r="F2221" s="16"/>
      <c r="G2221" s="16"/>
      <c r="H2221" s="16"/>
      <c r="I2221" s="16"/>
      <c r="J2221" s="16"/>
      <c r="L2221" s="2"/>
    </row>
    <row r="2222">
      <c r="B2222" s="37"/>
      <c r="C2222" s="16"/>
      <c r="D2222" s="16"/>
      <c r="E2222" s="16"/>
      <c r="F2222" s="16"/>
      <c r="G2222" s="16"/>
      <c r="H2222" s="16"/>
      <c r="I2222" s="16"/>
      <c r="J2222" s="16"/>
      <c r="L2222" s="2"/>
    </row>
    <row r="2223">
      <c r="B2223" s="37"/>
      <c r="C2223" s="16"/>
      <c r="D2223" s="16"/>
      <c r="E2223" s="16"/>
      <c r="F2223" s="16"/>
      <c r="G2223" s="16"/>
      <c r="H2223" s="16"/>
      <c r="I2223" s="16"/>
      <c r="J2223" s="16"/>
      <c r="L2223" s="2"/>
    </row>
    <row r="2224">
      <c r="B2224" s="37"/>
      <c r="C2224" s="16"/>
      <c r="D2224" s="16"/>
      <c r="E2224" s="16"/>
      <c r="F2224" s="16"/>
      <c r="G2224" s="16"/>
      <c r="H2224" s="16"/>
      <c r="I2224" s="16"/>
      <c r="J2224" s="16"/>
      <c r="L2224" s="2"/>
    </row>
    <row r="2225">
      <c r="B2225" s="37"/>
      <c r="C2225" s="16"/>
      <c r="D2225" s="16"/>
      <c r="E2225" s="16"/>
      <c r="F2225" s="16"/>
      <c r="G2225" s="16"/>
      <c r="H2225" s="16"/>
      <c r="I2225" s="16"/>
      <c r="J2225" s="16"/>
      <c r="L2225" s="2"/>
    </row>
    <row r="2226">
      <c r="B2226" s="37"/>
      <c r="C2226" s="16"/>
      <c r="D2226" s="16"/>
      <c r="E2226" s="16"/>
      <c r="F2226" s="16"/>
      <c r="G2226" s="16"/>
      <c r="H2226" s="16"/>
      <c r="I2226" s="16"/>
      <c r="J2226" s="16"/>
      <c r="L2226" s="2"/>
    </row>
    <row r="2227">
      <c r="B2227" s="37"/>
      <c r="C2227" s="16"/>
      <c r="D2227" s="16"/>
      <c r="E2227" s="16"/>
      <c r="F2227" s="16"/>
      <c r="G2227" s="16"/>
      <c r="H2227" s="16"/>
      <c r="I2227" s="16"/>
      <c r="J2227" s="16"/>
      <c r="L2227" s="2"/>
    </row>
    <row r="2228">
      <c r="B2228" s="37"/>
      <c r="C2228" s="16"/>
      <c r="D2228" s="16"/>
      <c r="E2228" s="16"/>
      <c r="F2228" s="16"/>
      <c r="G2228" s="16"/>
      <c r="H2228" s="16"/>
      <c r="I2228" s="16"/>
      <c r="J2228" s="16"/>
      <c r="L2228" s="2"/>
    </row>
    <row r="2229">
      <c r="B2229" s="37"/>
      <c r="C2229" s="16"/>
      <c r="D2229" s="16"/>
      <c r="E2229" s="16"/>
      <c r="F2229" s="16"/>
      <c r="G2229" s="16"/>
      <c r="H2229" s="16"/>
      <c r="I2229" s="16"/>
      <c r="J2229" s="16"/>
      <c r="L2229" s="2"/>
    </row>
    <row r="2230">
      <c r="B2230" s="37"/>
      <c r="C2230" s="16"/>
      <c r="D2230" s="16"/>
      <c r="E2230" s="16"/>
      <c r="F2230" s="16"/>
      <c r="G2230" s="16"/>
      <c r="H2230" s="16"/>
      <c r="I2230" s="16"/>
      <c r="J2230" s="16"/>
      <c r="L2230" s="2"/>
    </row>
    <row r="2231">
      <c r="B2231" s="37"/>
      <c r="C2231" s="16"/>
      <c r="D2231" s="16"/>
      <c r="E2231" s="16"/>
      <c r="F2231" s="16"/>
      <c r="G2231" s="16"/>
      <c r="H2231" s="16"/>
      <c r="I2231" s="16"/>
      <c r="J2231" s="16"/>
      <c r="L2231" s="2"/>
    </row>
    <row r="2232">
      <c r="B2232" s="37"/>
      <c r="C2232" s="16"/>
      <c r="D2232" s="16"/>
      <c r="E2232" s="16"/>
      <c r="F2232" s="16"/>
      <c r="G2232" s="16"/>
      <c r="H2232" s="16"/>
      <c r="I2232" s="16"/>
      <c r="J2232" s="16"/>
      <c r="L2232" s="2"/>
    </row>
    <row r="2233">
      <c r="B2233" s="37"/>
      <c r="C2233" s="16"/>
      <c r="D2233" s="16"/>
      <c r="E2233" s="16"/>
      <c r="F2233" s="16"/>
      <c r="G2233" s="16"/>
      <c r="H2233" s="16"/>
      <c r="I2233" s="16"/>
      <c r="J2233" s="16"/>
      <c r="L2233" s="2"/>
    </row>
    <row r="2234">
      <c r="B2234" s="37"/>
      <c r="C2234" s="16"/>
      <c r="D2234" s="16"/>
      <c r="E2234" s="16"/>
      <c r="F2234" s="16"/>
      <c r="G2234" s="16"/>
      <c r="H2234" s="16"/>
      <c r="I2234" s="16"/>
      <c r="J2234" s="16"/>
      <c r="L2234" s="2"/>
    </row>
    <row r="2235">
      <c r="B2235" s="37"/>
      <c r="C2235" s="16"/>
      <c r="D2235" s="16"/>
      <c r="E2235" s="16"/>
      <c r="F2235" s="16"/>
      <c r="G2235" s="16"/>
      <c r="H2235" s="16"/>
      <c r="I2235" s="16"/>
      <c r="J2235" s="16"/>
      <c r="L2235" s="2"/>
    </row>
    <row r="2236">
      <c r="B2236" s="37"/>
      <c r="C2236" s="16"/>
      <c r="D2236" s="16"/>
      <c r="E2236" s="16"/>
      <c r="F2236" s="16"/>
      <c r="G2236" s="16"/>
      <c r="H2236" s="16"/>
      <c r="I2236" s="16"/>
      <c r="J2236" s="16"/>
      <c r="L2236" s="2"/>
    </row>
    <row r="2237">
      <c r="B2237" s="37"/>
      <c r="C2237" s="16"/>
      <c r="D2237" s="16"/>
      <c r="E2237" s="16"/>
      <c r="F2237" s="16"/>
      <c r="G2237" s="16"/>
      <c r="H2237" s="16"/>
      <c r="I2237" s="16"/>
      <c r="J2237" s="16"/>
      <c r="L2237" s="2"/>
    </row>
    <row r="2238">
      <c r="B2238" s="37"/>
      <c r="C2238" s="16"/>
      <c r="D2238" s="16"/>
      <c r="E2238" s="16"/>
      <c r="F2238" s="16"/>
      <c r="G2238" s="16"/>
      <c r="H2238" s="16"/>
      <c r="I2238" s="16"/>
      <c r="J2238" s="16"/>
      <c r="L2238" s="2"/>
    </row>
    <row r="2239">
      <c r="B2239" s="37"/>
      <c r="C2239" s="16"/>
      <c r="D2239" s="16"/>
      <c r="E2239" s="16"/>
      <c r="F2239" s="16"/>
      <c r="G2239" s="16"/>
      <c r="H2239" s="16"/>
      <c r="I2239" s="16"/>
      <c r="J2239" s="16"/>
      <c r="L2239" s="2"/>
    </row>
    <row r="2240">
      <c r="B2240" s="37"/>
      <c r="C2240" s="16"/>
      <c r="D2240" s="16"/>
      <c r="E2240" s="16"/>
      <c r="F2240" s="16"/>
      <c r="G2240" s="16"/>
      <c r="H2240" s="16"/>
      <c r="I2240" s="16"/>
      <c r="J2240" s="16"/>
      <c r="L2240" s="2"/>
    </row>
    <row r="2241">
      <c r="B2241" s="37"/>
      <c r="C2241" s="16"/>
      <c r="D2241" s="16"/>
      <c r="E2241" s="16"/>
      <c r="F2241" s="16"/>
      <c r="G2241" s="16"/>
      <c r="H2241" s="16"/>
      <c r="I2241" s="16"/>
      <c r="J2241" s="16"/>
      <c r="L2241" s="2"/>
    </row>
    <row r="2242">
      <c r="B2242" s="37"/>
      <c r="C2242" s="16"/>
      <c r="D2242" s="16"/>
      <c r="E2242" s="16"/>
      <c r="F2242" s="16"/>
      <c r="G2242" s="16"/>
      <c r="H2242" s="16"/>
      <c r="I2242" s="16"/>
      <c r="J2242" s="16"/>
      <c r="L2242" s="2"/>
    </row>
    <row r="2243">
      <c r="B2243" s="37"/>
      <c r="C2243" s="16"/>
      <c r="D2243" s="16"/>
      <c r="E2243" s="16"/>
      <c r="F2243" s="16"/>
      <c r="G2243" s="16"/>
      <c r="H2243" s="16"/>
      <c r="I2243" s="16"/>
      <c r="J2243" s="16"/>
      <c r="L2243" s="2"/>
    </row>
    <row r="2244">
      <c r="B2244" s="37"/>
      <c r="C2244" s="16"/>
      <c r="D2244" s="16"/>
      <c r="E2244" s="16"/>
      <c r="F2244" s="16"/>
      <c r="G2244" s="16"/>
      <c r="H2244" s="16"/>
      <c r="I2244" s="16"/>
      <c r="J2244" s="16"/>
      <c r="L2244" s="2"/>
    </row>
    <row r="2245">
      <c r="B2245" s="37"/>
      <c r="C2245" s="16"/>
      <c r="D2245" s="16"/>
      <c r="E2245" s="16"/>
      <c r="F2245" s="16"/>
      <c r="G2245" s="16"/>
      <c r="H2245" s="16"/>
      <c r="I2245" s="16"/>
      <c r="J2245" s="16"/>
      <c r="L2245" s="2"/>
    </row>
    <row r="2246">
      <c r="B2246" s="37"/>
      <c r="C2246" s="16"/>
      <c r="D2246" s="16"/>
      <c r="E2246" s="16"/>
      <c r="F2246" s="16"/>
      <c r="G2246" s="16"/>
      <c r="H2246" s="16"/>
      <c r="I2246" s="16"/>
      <c r="J2246" s="16"/>
      <c r="L2246" s="2"/>
    </row>
    <row r="2247">
      <c r="B2247" s="37"/>
      <c r="C2247" s="16"/>
      <c r="D2247" s="16"/>
      <c r="E2247" s="16"/>
      <c r="F2247" s="16"/>
      <c r="G2247" s="16"/>
      <c r="H2247" s="16"/>
      <c r="I2247" s="16"/>
      <c r="J2247" s="16"/>
      <c r="L2247" s="2"/>
    </row>
    <row r="2248">
      <c r="B2248" s="37"/>
      <c r="C2248" s="16"/>
      <c r="D2248" s="16"/>
      <c r="E2248" s="16"/>
      <c r="F2248" s="16"/>
      <c r="G2248" s="16"/>
      <c r="H2248" s="16"/>
      <c r="I2248" s="16"/>
      <c r="J2248" s="16"/>
      <c r="L2248" s="2"/>
    </row>
    <row r="2249">
      <c r="B2249" s="37"/>
      <c r="C2249" s="16"/>
      <c r="D2249" s="16"/>
      <c r="E2249" s="16"/>
      <c r="F2249" s="16"/>
      <c r="G2249" s="16"/>
      <c r="H2249" s="16"/>
      <c r="I2249" s="16"/>
      <c r="J2249" s="16"/>
      <c r="L2249" s="2"/>
    </row>
    <row r="2250">
      <c r="B2250" s="37"/>
      <c r="C2250" s="16"/>
      <c r="D2250" s="16"/>
      <c r="E2250" s="16"/>
      <c r="F2250" s="16"/>
      <c r="G2250" s="16"/>
      <c r="H2250" s="16"/>
      <c r="I2250" s="16"/>
      <c r="J2250" s="16"/>
      <c r="L2250" s="2"/>
    </row>
    <row r="2251">
      <c r="B2251" s="37"/>
      <c r="C2251" s="16"/>
      <c r="D2251" s="16"/>
      <c r="E2251" s="16"/>
      <c r="F2251" s="16"/>
      <c r="G2251" s="16"/>
      <c r="H2251" s="16"/>
      <c r="I2251" s="16"/>
      <c r="J2251" s="16"/>
      <c r="L2251" s="2"/>
    </row>
    <row r="2252">
      <c r="B2252" s="37"/>
      <c r="C2252" s="16"/>
      <c r="D2252" s="16"/>
      <c r="E2252" s="16"/>
      <c r="F2252" s="16"/>
      <c r="G2252" s="16"/>
      <c r="H2252" s="16"/>
      <c r="I2252" s="16"/>
      <c r="J2252" s="16"/>
      <c r="L2252" s="2"/>
    </row>
    <row r="2253">
      <c r="B2253" s="37"/>
      <c r="C2253" s="16"/>
      <c r="D2253" s="16"/>
      <c r="E2253" s="16"/>
      <c r="F2253" s="16"/>
      <c r="G2253" s="16"/>
      <c r="H2253" s="16"/>
      <c r="I2253" s="16"/>
      <c r="J2253" s="16"/>
      <c r="L2253" s="2"/>
    </row>
    <row r="2254">
      <c r="B2254" s="37"/>
      <c r="C2254" s="16"/>
      <c r="D2254" s="16"/>
      <c r="E2254" s="16"/>
      <c r="F2254" s="16"/>
      <c r="G2254" s="16"/>
      <c r="H2254" s="16"/>
      <c r="I2254" s="16"/>
      <c r="J2254" s="16"/>
      <c r="L2254" s="2"/>
    </row>
    <row r="2255">
      <c r="B2255" s="37"/>
      <c r="C2255" s="16"/>
      <c r="D2255" s="16"/>
      <c r="E2255" s="16"/>
      <c r="F2255" s="16"/>
      <c r="G2255" s="16"/>
      <c r="H2255" s="16"/>
      <c r="I2255" s="16"/>
      <c r="J2255" s="16"/>
      <c r="L2255" s="2"/>
    </row>
    <row r="2256">
      <c r="B2256" s="37"/>
      <c r="C2256" s="16"/>
      <c r="D2256" s="16"/>
      <c r="E2256" s="16"/>
      <c r="F2256" s="16"/>
      <c r="G2256" s="16"/>
      <c r="H2256" s="16"/>
      <c r="I2256" s="16"/>
      <c r="J2256" s="16"/>
      <c r="L2256" s="2"/>
    </row>
    <row r="2257">
      <c r="B2257" s="37"/>
      <c r="C2257" s="16"/>
      <c r="D2257" s="16"/>
      <c r="E2257" s="16"/>
      <c r="F2257" s="16"/>
      <c r="G2257" s="16"/>
      <c r="H2257" s="16"/>
      <c r="I2257" s="16"/>
      <c r="J2257" s="16"/>
      <c r="L2257" s="2"/>
    </row>
    <row r="2258">
      <c r="B2258" s="37"/>
      <c r="C2258" s="16"/>
      <c r="D2258" s="16"/>
      <c r="E2258" s="16"/>
      <c r="F2258" s="16"/>
      <c r="G2258" s="16"/>
      <c r="H2258" s="16"/>
      <c r="I2258" s="16"/>
      <c r="J2258" s="16"/>
      <c r="L2258" s="2"/>
    </row>
    <row r="2259">
      <c r="B2259" s="37"/>
      <c r="C2259" s="16"/>
      <c r="D2259" s="16"/>
      <c r="E2259" s="16"/>
      <c r="F2259" s="16"/>
      <c r="G2259" s="16"/>
      <c r="H2259" s="16"/>
      <c r="I2259" s="16"/>
      <c r="J2259" s="16"/>
      <c r="L2259" s="2"/>
    </row>
    <row r="2260">
      <c r="B2260" s="37"/>
      <c r="C2260" s="16"/>
      <c r="D2260" s="16"/>
      <c r="E2260" s="16"/>
      <c r="F2260" s="16"/>
      <c r="G2260" s="16"/>
      <c r="H2260" s="16"/>
      <c r="I2260" s="16"/>
      <c r="J2260" s="16"/>
      <c r="L2260" s="2"/>
    </row>
    <row r="2261">
      <c r="B2261" s="37"/>
      <c r="C2261" s="16"/>
      <c r="D2261" s="16"/>
      <c r="E2261" s="16"/>
      <c r="F2261" s="16"/>
      <c r="G2261" s="16"/>
      <c r="H2261" s="16"/>
      <c r="I2261" s="16"/>
      <c r="J2261" s="16"/>
      <c r="L2261" s="2"/>
    </row>
    <row r="2262">
      <c r="B2262" s="37"/>
      <c r="C2262" s="16"/>
      <c r="D2262" s="16"/>
      <c r="E2262" s="16"/>
      <c r="F2262" s="16"/>
      <c r="G2262" s="16"/>
      <c r="H2262" s="16"/>
      <c r="I2262" s="16"/>
      <c r="J2262" s="16"/>
      <c r="L2262" s="2"/>
    </row>
    <row r="2263">
      <c r="B2263" s="37"/>
      <c r="C2263" s="16"/>
      <c r="D2263" s="16"/>
      <c r="E2263" s="16"/>
      <c r="F2263" s="16"/>
      <c r="G2263" s="16"/>
      <c r="H2263" s="16"/>
      <c r="I2263" s="16"/>
      <c r="J2263" s="16"/>
      <c r="L2263" s="2"/>
    </row>
    <row r="2264">
      <c r="B2264" s="37"/>
      <c r="C2264" s="16"/>
      <c r="D2264" s="16"/>
      <c r="E2264" s="16"/>
      <c r="F2264" s="16"/>
      <c r="G2264" s="16"/>
      <c r="H2264" s="16"/>
      <c r="I2264" s="16"/>
      <c r="J2264" s="16"/>
      <c r="L2264" s="2"/>
    </row>
    <row r="2265">
      <c r="B2265" s="37"/>
      <c r="C2265" s="16"/>
      <c r="D2265" s="16"/>
      <c r="E2265" s="16"/>
      <c r="F2265" s="16"/>
      <c r="G2265" s="16"/>
      <c r="H2265" s="16"/>
      <c r="I2265" s="16"/>
      <c r="J2265" s="16"/>
      <c r="L2265" s="2"/>
    </row>
    <row r="2266">
      <c r="B2266" s="37"/>
      <c r="C2266" s="16"/>
      <c r="D2266" s="16"/>
      <c r="E2266" s="16"/>
      <c r="F2266" s="16"/>
      <c r="G2266" s="16"/>
      <c r="H2266" s="16"/>
      <c r="I2266" s="16"/>
      <c r="J2266" s="16"/>
      <c r="L2266" s="2"/>
    </row>
    <row r="2267">
      <c r="B2267" s="37"/>
      <c r="C2267" s="16"/>
      <c r="D2267" s="16"/>
      <c r="E2267" s="16"/>
      <c r="F2267" s="16"/>
      <c r="G2267" s="16"/>
      <c r="H2267" s="16"/>
      <c r="I2267" s="16"/>
      <c r="J2267" s="16"/>
      <c r="L2267" s="2"/>
    </row>
    <row r="2268">
      <c r="B2268" s="37"/>
      <c r="C2268" s="16"/>
      <c r="D2268" s="16"/>
      <c r="E2268" s="16"/>
      <c r="F2268" s="16"/>
      <c r="G2268" s="16"/>
      <c r="H2268" s="16"/>
      <c r="I2268" s="16"/>
      <c r="J2268" s="16"/>
      <c r="L2268" s="2"/>
    </row>
    <row r="2269">
      <c r="B2269" s="37"/>
      <c r="C2269" s="16"/>
      <c r="D2269" s="16"/>
      <c r="E2269" s="16"/>
      <c r="F2269" s="16"/>
      <c r="G2269" s="16"/>
      <c r="H2269" s="16"/>
      <c r="I2269" s="16"/>
      <c r="J2269" s="16"/>
      <c r="L2269" s="2"/>
    </row>
    <row r="2270">
      <c r="B2270" s="37"/>
      <c r="C2270" s="16"/>
      <c r="D2270" s="16"/>
      <c r="E2270" s="16"/>
      <c r="F2270" s="16"/>
      <c r="G2270" s="16"/>
      <c r="H2270" s="16"/>
      <c r="I2270" s="16"/>
      <c r="J2270" s="16"/>
      <c r="L2270" s="2"/>
    </row>
    <row r="2271">
      <c r="B2271" s="37"/>
      <c r="C2271" s="16"/>
      <c r="D2271" s="16"/>
      <c r="E2271" s="16"/>
      <c r="F2271" s="16"/>
      <c r="G2271" s="16"/>
      <c r="H2271" s="16"/>
      <c r="I2271" s="16"/>
      <c r="J2271" s="16"/>
      <c r="L2271" s="2"/>
    </row>
    <row r="2272">
      <c r="B2272" s="37"/>
      <c r="C2272" s="16"/>
      <c r="D2272" s="16"/>
      <c r="E2272" s="16"/>
      <c r="F2272" s="16"/>
      <c r="G2272" s="16"/>
      <c r="H2272" s="16"/>
      <c r="I2272" s="16"/>
      <c r="J2272" s="16"/>
      <c r="L2272" s="2"/>
    </row>
    <row r="2273">
      <c r="B2273" s="37"/>
      <c r="C2273" s="16"/>
      <c r="D2273" s="16"/>
      <c r="E2273" s="16"/>
      <c r="F2273" s="16"/>
      <c r="G2273" s="16"/>
      <c r="H2273" s="16"/>
      <c r="I2273" s="16"/>
      <c r="J2273" s="16"/>
      <c r="L2273" s="2"/>
    </row>
    <row r="2274">
      <c r="B2274" s="37"/>
      <c r="C2274" s="16"/>
      <c r="D2274" s="16"/>
      <c r="E2274" s="16"/>
      <c r="F2274" s="16"/>
      <c r="G2274" s="16"/>
      <c r="H2274" s="16"/>
      <c r="I2274" s="16"/>
      <c r="J2274" s="16"/>
      <c r="L2274" s="2"/>
    </row>
    <row r="2275">
      <c r="B2275" s="37"/>
      <c r="C2275" s="16"/>
      <c r="D2275" s="16"/>
      <c r="E2275" s="16"/>
      <c r="F2275" s="16"/>
      <c r="G2275" s="16"/>
      <c r="H2275" s="16"/>
      <c r="I2275" s="16"/>
      <c r="J2275" s="16"/>
      <c r="L2275" s="2"/>
    </row>
    <row r="2276">
      <c r="B2276" s="37"/>
      <c r="C2276" s="16"/>
      <c r="D2276" s="16"/>
      <c r="E2276" s="16"/>
      <c r="F2276" s="16"/>
      <c r="G2276" s="16"/>
      <c r="H2276" s="16"/>
      <c r="I2276" s="16"/>
      <c r="J2276" s="16"/>
      <c r="L2276" s="2"/>
    </row>
    <row r="2277">
      <c r="B2277" s="37"/>
      <c r="C2277" s="16"/>
      <c r="D2277" s="16"/>
      <c r="E2277" s="16"/>
      <c r="F2277" s="16"/>
      <c r="G2277" s="16"/>
      <c r="H2277" s="16"/>
      <c r="I2277" s="16"/>
      <c r="J2277" s="16"/>
      <c r="L2277" s="2"/>
    </row>
    <row r="2278">
      <c r="B2278" s="37"/>
      <c r="C2278" s="16"/>
      <c r="D2278" s="16"/>
      <c r="E2278" s="16"/>
      <c r="F2278" s="16"/>
      <c r="G2278" s="16"/>
      <c r="H2278" s="16"/>
      <c r="I2278" s="16"/>
      <c r="J2278" s="16"/>
      <c r="L2278" s="2"/>
    </row>
    <row r="2279">
      <c r="B2279" s="37"/>
      <c r="C2279" s="16"/>
      <c r="D2279" s="16"/>
      <c r="E2279" s="16"/>
      <c r="F2279" s="16"/>
      <c r="G2279" s="16"/>
      <c r="H2279" s="16"/>
      <c r="I2279" s="16"/>
      <c r="J2279" s="16"/>
      <c r="L2279" s="2"/>
    </row>
    <row r="2280">
      <c r="B2280" s="37"/>
      <c r="C2280" s="16"/>
      <c r="D2280" s="16"/>
      <c r="E2280" s="16"/>
      <c r="F2280" s="16"/>
      <c r="G2280" s="16"/>
      <c r="H2280" s="16"/>
      <c r="I2280" s="16"/>
      <c r="J2280" s="16"/>
      <c r="L2280" s="2"/>
    </row>
    <row r="2281">
      <c r="B2281" s="37"/>
      <c r="C2281" s="16"/>
      <c r="D2281" s="16"/>
      <c r="E2281" s="16"/>
      <c r="F2281" s="16"/>
      <c r="G2281" s="16"/>
      <c r="H2281" s="16"/>
      <c r="I2281" s="16"/>
      <c r="J2281" s="16"/>
      <c r="L2281" s="2"/>
    </row>
    <row r="2282">
      <c r="B2282" s="37"/>
      <c r="C2282" s="16"/>
      <c r="D2282" s="16"/>
      <c r="E2282" s="16"/>
      <c r="F2282" s="16"/>
      <c r="G2282" s="16"/>
      <c r="H2282" s="16"/>
      <c r="I2282" s="16"/>
      <c r="J2282" s="16"/>
      <c r="L2282" s="2"/>
    </row>
    <row r="2283">
      <c r="B2283" s="37"/>
      <c r="C2283" s="16"/>
      <c r="D2283" s="16"/>
      <c r="E2283" s="16"/>
      <c r="F2283" s="16"/>
      <c r="G2283" s="16"/>
      <c r="H2283" s="16"/>
      <c r="I2283" s="16"/>
      <c r="J2283" s="16"/>
      <c r="L2283" s="2"/>
    </row>
    <row r="2284">
      <c r="B2284" s="37"/>
      <c r="C2284" s="16"/>
      <c r="D2284" s="16"/>
      <c r="E2284" s="16"/>
      <c r="F2284" s="16"/>
      <c r="G2284" s="16"/>
      <c r="H2284" s="16"/>
      <c r="I2284" s="16"/>
      <c r="J2284" s="16"/>
      <c r="L2284" s="2"/>
    </row>
    <row r="2285">
      <c r="B2285" s="37"/>
      <c r="C2285" s="16"/>
      <c r="D2285" s="16"/>
      <c r="E2285" s="16"/>
      <c r="F2285" s="16"/>
      <c r="G2285" s="16"/>
      <c r="H2285" s="16"/>
      <c r="I2285" s="16"/>
      <c r="J2285" s="16"/>
      <c r="L2285" s="2"/>
    </row>
    <row r="2286">
      <c r="B2286" s="37"/>
      <c r="C2286" s="16"/>
      <c r="D2286" s="16"/>
      <c r="E2286" s="16"/>
      <c r="F2286" s="16"/>
      <c r="G2286" s="16"/>
      <c r="H2286" s="16"/>
      <c r="I2286" s="16"/>
      <c r="J2286" s="16"/>
      <c r="L2286" s="2"/>
    </row>
    <row r="2287">
      <c r="B2287" s="37"/>
      <c r="C2287" s="16"/>
      <c r="D2287" s="16"/>
      <c r="E2287" s="16"/>
      <c r="F2287" s="16"/>
      <c r="G2287" s="16"/>
      <c r="H2287" s="16"/>
      <c r="I2287" s="16"/>
      <c r="J2287" s="16"/>
      <c r="L2287" s="2"/>
    </row>
    <row r="2288">
      <c r="B2288" s="37"/>
      <c r="C2288" s="16"/>
      <c r="D2288" s="16"/>
      <c r="E2288" s="16"/>
      <c r="F2288" s="16"/>
      <c r="G2288" s="16"/>
      <c r="H2288" s="16"/>
      <c r="I2288" s="16"/>
      <c r="J2288" s="16"/>
      <c r="L2288" s="2"/>
    </row>
    <row r="2289">
      <c r="B2289" s="37"/>
      <c r="C2289" s="16"/>
      <c r="D2289" s="16"/>
      <c r="E2289" s="16"/>
      <c r="F2289" s="16"/>
      <c r="G2289" s="16"/>
      <c r="H2289" s="16"/>
      <c r="I2289" s="16"/>
      <c r="J2289" s="16"/>
      <c r="L2289" s="2"/>
    </row>
    <row r="2290">
      <c r="B2290" s="37"/>
      <c r="C2290" s="16"/>
      <c r="D2290" s="16"/>
      <c r="E2290" s="16"/>
      <c r="F2290" s="16"/>
      <c r="G2290" s="16"/>
      <c r="H2290" s="16"/>
      <c r="I2290" s="16"/>
      <c r="J2290" s="16"/>
      <c r="L2290" s="2"/>
    </row>
    <row r="2291">
      <c r="B2291" s="37"/>
      <c r="C2291" s="16"/>
      <c r="D2291" s="16"/>
      <c r="E2291" s="16"/>
      <c r="F2291" s="16"/>
      <c r="G2291" s="16"/>
      <c r="H2291" s="16"/>
      <c r="I2291" s="16"/>
      <c r="J2291" s="16"/>
      <c r="L2291" s="2"/>
    </row>
    <row r="2292">
      <c r="B2292" s="37"/>
      <c r="C2292" s="16"/>
      <c r="D2292" s="16"/>
      <c r="E2292" s="16"/>
      <c r="F2292" s="16"/>
      <c r="G2292" s="16"/>
      <c r="H2292" s="16"/>
      <c r="I2292" s="16"/>
      <c r="J2292" s="16"/>
      <c r="L2292" s="2"/>
    </row>
    <row r="2293">
      <c r="B2293" s="37"/>
      <c r="C2293" s="16"/>
      <c r="D2293" s="16"/>
      <c r="E2293" s="16"/>
      <c r="F2293" s="16"/>
      <c r="G2293" s="16"/>
      <c r="H2293" s="16"/>
      <c r="I2293" s="16"/>
      <c r="J2293" s="16"/>
      <c r="L2293" s="2"/>
    </row>
    <row r="2294">
      <c r="B2294" s="37"/>
      <c r="C2294" s="16"/>
      <c r="D2294" s="16"/>
      <c r="E2294" s="16"/>
      <c r="F2294" s="16"/>
      <c r="G2294" s="16"/>
      <c r="H2294" s="16"/>
      <c r="I2294" s="16"/>
      <c r="J2294" s="16"/>
      <c r="L2294" s="2"/>
    </row>
    <row r="2295">
      <c r="B2295" s="37"/>
      <c r="C2295" s="16"/>
      <c r="D2295" s="16"/>
      <c r="E2295" s="16"/>
      <c r="F2295" s="16"/>
      <c r="G2295" s="16"/>
      <c r="H2295" s="16"/>
      <c r="I2295" s="16"/>
      <c r="J2295" s="16"/>
      <c r="L2295" s="2"/>
    </row>
    <row r="2296">
      <c r="B2296" s="37"/>
      <c r="C2296" s="16"/>
      <c r="D2296" s="16"/>
      <c r="E2296" s="16"/>
      <c r="F2296" s="16"/>
      <c r="G2296" s="16"/>
      <c r="H2296" s="16"/>
      <c r="I2296" s="16"/>
      <c r="J2296" s="16"/>
      <c r="L2296" s="2"/>
    </row>
    <row r="2297">
      <c r="B2297" s="37"/>
      <c r="C2297" s="16"/>
      <c r="D2297" s="16"/>
      <c r="E2297" s="16"/>
      <c r="F2297" s="16"/>
      <c r="G2297" s="16"/>
      <c r="H2297" s="16"/>
      <c r="I2297" s="16"/>
      <c r="J2297" s="16"/>
      <c r="L2297" s="2"/>
    </row>
    <row r="2298">
      <c r="B2298" s="37"/>
      <c r="C2298" s="16"/>
      <c r="D2298" s="16"/>
      <c r="E2298" s="16"/>
      <c r="F2298" s="16"/>
      <c r="G2298" s="16"/>
      <c r="H2298" s="16"/>
      <c r="I2298" s="16"/>
      <c r="J2298" s="16"/>
      <c r="L2298" s="2"/>
    </row>
    <row r="2299">
      <c r="B2299" s="37"/>
      <c r="C2299" s="16"/>
      <c r="D2299" s="16"/>
      <c r="E2299" s="16"/>
      <c r="F2299" s="16"/>
      <c r="G2299" s="16"/>
      <c r="H2299" s="16"/>
      <c r="I2299" s="16"/>
      <c r="J2299" s="16"/>
      <c r="L2299" s="2"/>
    </row>
    <row r="2300">
      <c r="B2300" s="37"/>
      <c r="C2300" s="16"/>
      <c r="D2300" s="16"/>
      <c r="E2300" s="16"/>
      <c r="F2300" s="16"/>
      <c r="G2300" s="16"/>
      <c r="H2300" s="16"/>
      <c r="I2300" s="16"/>
      <c r="J2300" s="16"/>
      <c r="L2300" s="2"/>
    </row>
    <row r="2301">
      <c r="B2301" s="37"/>
      <c r="C2301" s="16"/>
      <c r="D2301" s="16"/>
      <c r="E2301" s="16"/>
      <c r="F2301" s="16"/>
      <c r="G2301" s="16"/>
      <c r="H2301" s="16"/>
      <c r="I2301" s="16"/>
      <c r="J2301" s="16"/>
      <c r="L2301" s="2"/>
    </row>
    <row r="2302">
      <c r="B2302" s="37"/>
      <c r="C2302" s="16"/>
      <c r="D2302" s="16"/>
      <c r="E2302" s="16"/>
      <c r="F2302" s="16"/>
      <c r="G2302" s="16"/>
      <c r="H2302" s="16"/>
      <c r="I2302" s="16"/>
      <c r="J2302" s="16"/>
      <c r="L2302" s="2"/>
    </row>
    <row r="2303">
      <c r="B2303" s="37"/>
      <c r="C2303" s="16"/>
      <c r="D2303" s="16"/>
      <c r="E2303" s="16"/>
      <c r="F2303" s="16"/>
      <c r="G2303" s="16"/>
      <c r="H2303" s="16"/>
      <c r="I2303" s="16"/>
      <c r="J2303" s="16"/>
      <c r="L2303" s="2"/>
    </row>
    <row r="2304">
      <c r="B2304" s="37"/>
      <c r="C2304" s="16"/>
      <c r="D2304" s="16"/>
      <c r="E2304" s="16"/>
      <c r="F2304" s="16"/>
      <c r="G2304" s="16"/>
      <c r="H2304" s="16"/>
      <c r="I2304" s="16"/>
      <c r="J2304" s="16"/>
      <c r="L2304" s="2"/>
    </row>
    <row r="2305">
      <c r="B2305" s="37"/>
      <c r="C2305" s="16"/>
      <c r="D2305" s="16"/>
      <c r="E2305" s="16"/>
      <c r="F2305" s="16"/>
      <c r="G2305" s="16"/>
      <c r="H2305" s="16"/>
      <c r="I2305" s="16"/>
      <c r="J2305" s="16"/>
      <c r="L2305" s="2"/>
    </row>
    <row r="2306">
      <c r="B2306" s="37"/>
      <c r="C2306" s="16"/>
      <c r="D2306" s="16"/>
      <c r="E2306" s="16"/>
      <c r="F2306" s="16"/>
      <c r="G2306" s="16"/>
      <c r="H2306" s="16"/>
      <c r="I2306" s="16"/>
      <c r="J2306" s="16"/>
      <c r="L2306" s="2"/>
    </row>
    <row r="2307">
      <c r="B2307" s="37"/>
      <c r="C2307" s="16"/>
      <c r="D2307" s="16"/>
      <c r="E2307" s="16"/>
      <c r="F2307" s="16"/>
      <c r="G2307" s="16"/>
      <c r="H2307" s="16"/>
      <c r="I2307" s="16"/>
      <c r="J2307" s="16"/>
      <c r="L2307" s="2"/>
    </row>
    <row r="2308">
      <c r="B2308" s="37"/>
      <c r="C2308" s="16"/>
      <c r="D2308" s="16"/>
      <c r="E2308" s="16"/>
      <c r="F2308" s="16"/>
      <c r="G2308" s="16"/>
      <c r="H2308" s="16"/>
      <c r="I2308" s="16"/>
      <c r="J2308" s="16"/>
      <c r="L2308" s="2"/>
    </row>
    <row r="2309">
      <c r="B2309" s="37"/>
      <c r="C2309" s="16"/>
      <c r="D2309" s="16"/>
      <c r="E2309" s="16"/>
      <c r="F2309" s="16"/>
      <c r="G2309" s="16"/>
      <c r="H2309" s="16"/>
      <c r="I2309" s="16"/>
      <c r="J2309" s="16"/>
      <c r="L2309" s="2"/>
    </row>
    <row r="2310">
      <c r="B2310" s="37"/>
      <c r="C2310" s="16"/>
      <c r="D2310" s="16"/>
      <c r="E2310" s="16"/>
      <c r="F2310" s="16"/>
      <c r="G2310" s="16"/>
      <c r="H2310" s="16"/>
      <c r="I2310" s="16"/>
      <c r="J2310" s="16"/>
      <c r="L2310" s="2"/>
    </row>
    <row r="2311">
      <c r="B2311" s="37"/>
      <c r="C2311" s="16"/>
      <c r="D2311" s="16"/>
      <c r="E2311" s="16"/>
      <c r="F2311" s="16"/>
      <c r="G2311" s="16"/>
      <c r="H2311" s="16"/>
      <c r="I2311" s="16"/>
      <c r="J2311" s="16"/>
      <c r="L2311" s="2"/>
    </row>
    <row r="2312">
      <c r="B2312" s="37"/>
      <c r="C2312" s="16"/>
      <c r="D2312" s="16"/>
      <c r="E2312" s="16"/>
      <c r="F2312" s="16"/>
      <c r="G2312" s="16"/>
      <c r="H2312" s="16"/>
      <c r="I2312" s="16"/>
      <c r="J2312" s="16"/>
      <c r="L2312" s="2"/>
    </row>
    <row r="2313">
      <c r="B2313" s="37"/>
      <c r="C2313" s="16"/>
      <c r="D2313" s="16"/>
      <c r="E2313" s="16"/>
      <c r="F2313" s="16"/>
      <c r="G2313" s="16"/>
      <c r="H2313" s="16"/>
      <c r="I2313" s="16"/>
      <c r="J2313" s="16"/>
      <c r="L2313" s="2"/>
    </row>
    <row r="2314">
      <c r="B2314" s="37"/>
      <c r="C2314" s="16"/>
      <c r="D2314" s="16"/>
      <c r="E2314" s="16"/>
      <c r="F2314" s="16"/>
      <c r="G2314" s="16"/>
      <c r="H2314" s="16"/>
      <c r="I2314" s="16"/>
      <c r="J2314" s="16"/>
      <c r="L2314" s="2"/>
    </row>
  </sheetData>
  <hyperlinks>
    <hyperlink r:id="rId1" ref="O2"/>
    <hyperlink r:id="rId2" ref="O3"/>
    <hyperlink r:id="rId3" ref="O4"/>
    <hyperlink r:id="rId4" ref="O5"/>
    <hyperlink r:id="rId5" ref="O6"/>
    <hyperlink r:id="rId6" ref="O7"/>
    <hyperlink r:id="rId7" ref="O8"/>
    <hyperlink r:id="rId8" ref="O9"/>
    <hyperlink r:id="rId9" ref="O10"/>
    <hyperlink r:id="rId10" ref="O11"/>
    <hyperlink r:id="rId11" ref="O12"/>
    <hyperlink r:id="rId12" ref="O13"/>
    <hyperlink r:id="rId13" ref="O14"/>
    <hyperlink r:id="rId14" ref="O15"/>
    <hyperlink r:id="rId15" ref="O16"/>
    <hyperlink r:id="rId16" ref="O17"/>
    <hyperlink r:id="rId17" ref="O18"/>
    <hyperlink r:id="rId18" ref="O19"/>
    <hyperlink r:id="rId19" ref="O20"/>
    <hyperlink r:id="rId20" ref="O21"/>
    <hyperlink r:id="rId21" ref="O22"/>
    <hyperlink r:id="rId22" ref="O23"/>
    <hyperlink r:id="rId23" ref="O24"/>
    <hyperlink r:id="rId24" ref="O25"/>
    <hyperlink r:id="rId25" ref="O26"/>
  </hyperlinks>
  <drawing r:id="rId2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4">
        <v>44673.01109078704</v>
      </c>
      <c r="B1" s="2" t="s">
        <v>156</v>
      </c>
      <c r="C1" s="2" t="s">
        <v>157</v>
      </c>
      <c r="D1" s="2" t="s">
        <v>158</v>
      </c>
      <c r="E1" s="2" t="s">
        <v>159</v>
      </c>
      <c r="F1" s="8" t="s">
        <v>160</v>
      </c>
      <c r="G1" s="8" t="s">
        <v>161</v>
      </c>
      <c r="H1" s="8" t="s">
        <v>162</v>
      </c>
      <c r="I1" s="2" t="s">
        <v>163</v>
      </c>
      <c r="J1" s="2" t="s">
        <v>164</v>
      </c>
      <c r="K1" s="8" t="s">
        <v>165</v>
      </c>
      <c r="N1" s="2" t="s">
        <v>166</v>
      </c>
      <c r="O1" s="6" t="s">
        <v>167</v>
      </c>
      <c r="P1" s="7" t="str">
        <f>HYPERLINK("https://drive.google.com/file/d/15AAPBGxVvz1eOv2uVXOgi3GCOy4n5_OW/view?usp=drivesdk","gona nagmadeen karim  - Mental toughness between emotional intelligence and mood neural pattern")</f>
        <v>gona nagmadeen karim  - Mental toughness between emotional intelligence and mood neural pattern</v>
      </c>
      <c r="Q1" s="2" t="s">
        <v>168</v>
      </c>
      <c r="R1" s="2"/>
      <c r="S1" s="2"/>
      <c r="T1" s="2"/>
      <c r="U1" s="2"/>
      <c r="V1" s="2"/>
    </row>
    <row r="2">
      <c r="A2" s="4">
        <v>44677.95561145833</v>
      </c>
      <c r="B2" s="2" t="s">
        <v>169</v>
      </c>
      <c r="C2" s="2" t="s">
        <v>170</v>
      </c>
      <c r="D2" s="2" t="s">
        <v>171</v>
      </c>
      <c r="E2" s="2" t="s">
        <v>172</v>
      </c>
      <c r="F2" s="2" t="s">
        <v>173</v>
      </c>
      <c r="G2" s="2" t="s">
        <v>174</v>
      </c>
      <c r="H2" s="2" t="s">
        <v>175</v>
      </c>
      <c r="I2" s="2" t="s">
        <v>176</v>
      </c>
      <c r="J2" s="2" t="s">
        <v>177</v>
      </c>
      <c r="L2" s="2" t="s">
        <v>178</v>
      </c>
      <c r="M2" s="5">
        <v>44677.0</v>
      </c>
      <c r="N2" s="2" t="s">
        <v>179</v>
      </c>
      <c r="O2" s="6" t="s">
        <v>180</v>
      </c>
      <c r="P2" s="7" t="str">
        <f>HYPERLINK("https://drive.google.com/file/d/13uzDvh2eOJ7fd7iCsTNRhkAoke_1sPuk/view?usp=drivesdk","Mikaeel Biro Munaf  - Statistical methods and methods of error handling in physical education research and studies")</f>
        <v>Mikaeel Biro Munaf  - Statistical methods and methods of error handling in physical education research and studies</v>
      </c>
      <c r="Q2" s="2" t="s">
        <v>181</v>
      </c>
      <c r="R2" s="2"/>
      <c r="S2" s="2"/>
      <c r="T2" s="2"/>
      <c r="U2" s="2"/>
      <c r="V2" s="2"/>
    </row>
    <row r="3">
      <c r="A3" s="4">
        <v>44677.955786192135</v>
      </c>
      <c r="B3" s="2" t="s">
        <v>169</v>
      </c>
      <c r="C3" s="2" t="s">
        <v>182</v>
      </c>
      <c r="D3" s="2" t="s">
        <v>171</v>
      </c>
      <c r="E3" s="2" t="s">
        <v>172</v>
      </c>
      <c r="F3" s="2" t="s">
        <v>183</v>
      </c>
      <c r="G3" s="2" t="s">
        <v>184</v>
      </c>
      <c r="H3" s="2" t="s">
        <v>185</v>
      </c>
      <c r="I3" s="2" t="s">
        <v>186</v>
      </c>
      <c r="J3" s="2" t="s">
        <v>187</v>
      </c>
      <c r="K3" s="2" t="s">
        <v>188</v>
      </c>
      <c r="L3" s="2" t="s">
        <v>178</v>
      </c>
      <c r="M3" s="5">
        <v>44677.0</v>
      </c>
      <c r="N3" s="2" t="s">
        <v>189</v>
      </c>
      <c r="O3" s="6" t="s">
        <v>190</v>
      </c>
      <c r="P3" s="7" t="str">
        <f>HYPERLINK("https://drive.google.com/file/d/1iIL2VE-YDzXEqJ2Iy17KTBLSNwULWXnb/view?usp=drivesdk","Dr. parween Othman Mustafa  - Statistical methods and methods of error handling in physical education research and studies")</f>
        <v>Dr. parween Othman Mustafa  - Statistical methods and methods of error handling in physical education research and studies</v>
      </c>
      <c r="Q3" s="2" t="s">
        <v>191</v>
      </c>
      <c r="R3" s="2"/>
      <c r="S3" s="2"/>
      <c r="T3" s="2"/>
      <c r="U3" s="2"/>
      <c r="V3" s="2"/>
    </row>
    <row r="4">
      <c r="A4" s="4">
        <v>44677.9558449537</v>
      </c>
      <c r="B4" s="2" t="s">
        <v>169</v>
      </c>
      <c r="C4" s="8" t="s">
        <v>192</v>
      </c>
      <c r="D4" s="2" t="s">
        <v>158</v>
      </c>
      <c r="E4" s="2" t="s">
        <v>172</v>
      </c>
      <c r="F4" s="8" t="s">
        <v>193</v>
      </c>
      <c r="G4" s="8" t="s">
        <v>194</v>
      </c>
      <c r="H4" s="8" t="s">
        <v>195</v>
      </c>
      <c r="I4" s="2" t="s">
        <v>196</v>
      </c>
      <c r="J4" s="2" t="s">
        <v>197</v>
      </c>
      <c r="L4" s="2" t="s">
        <v>178</v>
      </c>
      <c r="M4" s="5">
        <v>44677.0</v>
      </c>
      <c r="N4" s="2" t="s">
        <v>198</v>
      </c>
      <c r="O4" s="6" t="s">
        <v>199</v>
      </c>
      <c r="P4" s="7" t="str">
        <f>HYPERLINK("https://drive.google.com/file/d/1LiOJClPG9PjW3OWDT0t-1L2gwLhhGf2Q/view?usp=drivesdk","سربست ناصرأحمد - Statistical methods and methods of error handling in physical education research and studies")</f>
        <v>سربست ناصرأحمد - Statistical methods and methods of error handling in physical education research and studies</v>
      </c>
      <c r="Q4" s="2" t="s">
        <v>200</v>
      </c>
      <c r="R4" s="2"/>
      <c r="S4" s="2"/>
      <c r="T4" s="2"/>
      <c r="U4" s="2"/>
      <c r="V4" s="2"/>
    </row>
    <row r="5">
      <c r="A5" s="4">
        <v>44677.95593809028</v>
      </c>
      <c r="B5" s="2" t="s">
        <v>169</v>
      </c>
      <c r="C5" s="2" t="s">
        <v>201</v>
      </c>
      <c r="D5" s="2" t="s">
        <v>158</v>
      </c>
      <c r="E5" s="2" t="s">
        <v>202</v>
      </c>
      <c r="F5" s="2" t="s">
        <v>203</v>
      </c>
      <c r="G5" s="2" t="s">
        <v>204</v>
      </c>
      <c r="H5" s="2" t="s">
        <v>205</v>
      </c>
      <c r="I5" s="2" t="s">
        <v>206</v>
      </c>
      <c r="J5" s="2" t="s">
        <v>207</v>
      </c>
      <c r="L5" s="2" t="s">
        <v>178</v>
      </c>
      <c r="M5" s="5">
        <v>44677.0</v>
      </c>
      <c r="N5" s="2" t="s">
        <v>208</v>
      </c>
      <c r="O5" s="6" t="s">
        <v>209</v>
      </c>
      <c r="P5" s="7" t="str">
        <f>HYPERLINK("https://drive.google.com/file/d/1QaX4n0XlZdywvCZ71zXgJ5-_oU0oqpww/view?usp=drivesdk","Ahlam Hanoon Shnain  - Statistical methods and methods of error handling in physical education research and studies")</f>
        <v>Ahlam Hanoon Shnain  - Statistical methods and methods of error handling in physical education research and studies</v>
      </c>
      <c r="Q5" s="2" t="s">
        <v>210</v>
      </c>
      <c r="R5" s="2"/>
      <c r="S5" s="2"/>
      <c r="T5" s="2"/>
      <c r="U5" s="2"/>
      <c r="V5" s="2"/>
    </row>
    <row r="6">
      <c r="A6" s="4">
        <v>44677.95595041667</v>
      </c>
      <c r="B6" s="2" t="s">
        <v>169</v>
      </c>
      <c r="C6" s="2" t="s">
        <v>211</v>
      </c>
      <c r="D6" s="2" t="s">
        <v>212</v>
      </c>
      <c r="E6" s="2" t="s">
        <v>159</v>
      </c>
      <c r="F6" s="2" t="s">
        <v>213</v>
      </c>
      <c r="G6" s="2" t="s">
        <v>214</v>
      </c>
      <c r="H6" s="2" t="s">
        <v>215</v>
      </c>
      <c r="I6" s="2" t="s">
        <v>216</v>
      </c>
      <c r="J6" s="2" t="s">
        <v>164</v>
      </c>
      <c r="L6" s="2" t="s">
        <v>178</v>
      </c>
      <c r="M6" s="5">
        <v>44677.0</v>
      </c>
      <c r="N6" s="2" t="s">
        <v>217</v>
      </c>
      <c r="O6" s="6" t="s">
        <v>218</v>
      </c>
      <c r="P6" s="7" t="str">
        <f>HYPERLINK("https://drive.google.com/file/d/1mfjYnuvWb8_I0YAVpTTAtIx1pURw4GYm/view?usp=drivesdk","Ammar Jawhar Hussien - Statistical methods and methods of error handling in physical education research and studies")</f>
        <v>Ammar Jawhar Hussien - Statistical methods and methods of error handling in physical education research and studies</v>
      </c>
      <c r="Q6" s="2" t="s">
        <v>219</v>
      </c>
      <c r="R6" s="2"/>
      <c r="S6" s="2"/>
      <c r="T6" s="2"/>
      <c r="U6" s="2"/>
      <c r="V6" s="2"/>
    </row>
    <row r="7">
      <c r="A7" s="4">
        <v>44677.956057627314</v>
      </c>
      <c r="B7" s="2" t="s">
        <v>169</v>
      </c>
      <c r="C7" s="2" t="s">
        <v>220</v>
      </c>
      <c r="D7" s="2" t="s">
        <v>171</v>
      </c>
      <c r="E7" s="2" t="s">
        <v>172</v>
      </c>
      <c r="F7" s="2" t="s">
        <v>221</v>
      </c>
      <c r="G7" s="2" t="s">
        <v>222</v>
      </c>
      <c r="H7" s="2" t="s">
        <v>223</v>
      </c>
      <c r="I7" s="2" t="s">
        <v>224</v>
      </c>
      <c r="J7" s="2" t="s">
        <v>177</v>
      </c>
      <c r="L7" s="2" t="s">
        <v>178</v>
      </c>
      <c r="M7" s="5">
        <v>44677.0</v>
      </c>
      <c r="N7" s="2" t="s">
        <v>225</v>
      </c>
      <c r="O7" s="6" t="s">
        <v>226</v>
      </c>
      <c r="P7" s="7" t="str">
        <f>HYPERLINK("https://drive.google.com/file/d/12tp25tQw-T4UeAUzHQyLHrOUsipoUKTk/view?usp=drivesdk","Shimal hamza Hamad - Statistical methods and methods of error handling in physical education research and studies")</f>
        <v>Shimal hamza Hamad - Statistical methods and methods of error handling in physical education research and studies</v>
      </c>
      <c r="Q7" s="2" t="s">
        <v>227</v>
      </c>
      <c r="R7" s="2"/>
      <c r="S7" s="2"/>
      <c r="T7" s="2"/>
      <c r="U7" s="2"/>
      <c r="V7" s="2"/>
    </row>
    <row r="8">
      <c r="A8" s="4">
        <v>44677.95606758102</v>
      </c>
      <c r="B8" s="2" t="s">
        <v>169</v>
      </c>
      <c r="C8" s="2" t="s">
        <v>228</v>
      </c>
      <c r="D8" s="2" t="s">
        <v>171</v>
      </c>
      <c r="E8" s="2" t="s">
        <v>172</v>
      </c>
      <c r="F8" s="2" t="s">
        <v>229</v>
      </c>
      <c r="G8" s="2" t="s">
        <v>230</v>
      </c>
      <c r="H8" s="2" t="s">
        <v>231</v>
      </c>
      <c r="I8" s="2" t="s">
        <v>232</v>
      </c>
      <c r="J8" s="2" t="s">
        <v>197</v>
      </c>
      <c r="K8" s="2" t="s">
        <v>233</v>
      </c>
      <c r="L8" s="2" t="s">
        <v>178</v>
      </c>
      <c r="M8" s="5">
        <v>44677.0</v>
      </c>
      <c r="N8" s="2" t="s">
        <v>234</v>
      </c>
      <c r="O8" s="6" t="s">
        <v>235</v>
      </c>
      <c r="P8" s="7" t="str">
        <f>HYPERLINK("https://drive.google.com/file/d/1L-kPWMh8ex2bUOP2KutRler7icpdtwRc/view?usp=drivesdk","Kaifi Muhammad Aziz - Statistical methods and methods of error handling in physical education research and studies")</f>
        <v>Kaifi Muhammad Aziz - Statistical methods and methods of error handling in physical education research and studies</v>
      </c>
      <c r="Q8" s="2" t="s">
        <v>236</v>
      </c>
      <c r="R8" s="2"/>
      <c r="S8" s="2"/>
      <c r="T8" s="2"/>
      <c r="U8" s="2"/>
      <c r="V8" s="2"/>
    </row>
    <row r="9">
      <c r="A9" s="4">
        <v>44677.956163738425</v>
      </c>
      <c r="B9" s="2" t="s">
        <v>169</v>
      </c>
      <c r="C9" s="2" t="s">
        <v>237</v>
      </c>
      <c r="D9" s="2" t="s">
        <v>158</v>
      </c>
      <c r="E9" s="2" t="s">
        <v>159</v>
      </c>
      <c r="F9" s="2" t="s">
        <v>221</v>
      </c>
      <c r="G9" s="2" t="s">
        <v>222</v>
      </c>
      <c r="H9" s="2" t="s">
        <v>238</v>
      </c>
      <c r="I9" s="2" t="s">
        <v>239</v>
      </c>
      <c r="J9" s="2" t="s">
        <v>177</v>
      </c>
      <c r="L9" s="2" t="s">
        <v>178</v>
      </c>
      <c r="M9" s="5">
        <v>44677.0</v>
      </c>
      <c r="N9" s="2" t="s">
        <v>240</v>
      </c>
      <c r="O9" s="6" t="s">
        <v>241</v>
      </c>
      <c r="P9" s="7" t="str">
        <f>HYPERLINK("https://drive.google.com/file/d/1u3CbTRGy5ZC4DhOJOOGmrfJgUYKvCtuc/view?usp=drivesdk","Brwa Hussein m.ameen  - Statistical methods and methods of error handling in physical education research and studies")</f>
        <v>Brwa Hussein m.ameen  - Statistical methods and methods of error handling in physical education research and studies</v>
      </c>
      <c r="Q9" s="2" t="s">
        <v>242</v>
      </c>
      <c r="R9" s="2"/>
      <c r="S9" s="2"/>
      <c r="T9" s="2"/>
      <c r="U9" s="2"/>
      <c r="V9" s="2"/>
    </row>
    <row r="10">
      <c r="A10" s="4">
        <v>44677.95621322916</v>
      </c>
      <c r="B10" s="2" t="s">
        <v>169</v>
      </c>
      <c r="C10" s="2" t="s">
        <v>243</v>
      </c>
      <c r="D10" s="2" t="s">
        <v>171</v>
      </c>
      <c r="E10" s="2" t="s">
        <v>172</v>
      </c>
      <c r="F10" s="2" t="s">
        <v>244</v>
      </c>
      <c r="G10" s="2" t="s">
        <v>245</v>
      </c>
      <c r="H10" s="2" t="s">
        <v>246</v>
      </c>
      <c r="I10" s="2" t="s">
        <v>247</v>
      </c>
      <c r="J10" s="2" t="s">
        <v>164</v>
      </c>
      <c r="K10" s="2" t="s">
        <v>248</v>
      </c>
      <c r="L10" s="2" t="s">
        <v>178</v>
      </c>
      <c r="M10" s="5">
        <v>44677.0</v>
      </c>
      <c r="N10" s="2" t="s">
        <v>249</v>
      </c>
      <c r="O10" s="6" t="s">
        <v>250</v>
      </c>
      <c r="P10" s="7" t="str">
        <f>HYPERLINK("https://drive.google.com/file/d/158Tc0vKoPPuNX2t4kL4rCZsZmXYDIlQF/view?usp=drivesdk","SAMIAA JAMIL ABDULWAHID - Statistical methods and methods of error handling in physical education research and studies")</f>
        <v>SAMIAA JAMIL ABDULWAHID - Statistical methods and methods of error handling in physical education research and studies</v>
      </c>
      <c r="Q10" s="2" t="s">
        <v>251</v>
      </c>
      <c r="R10" s="2"/>
      <c r="S10" s="2"/>
      <c r="T10" s="2"/>
      <c r="U10" s="2"/>
      <c r="V10" s="2"/>
    </row>
    <row r="11">
      <c r="A11" s="4">
        <v>44677.95629783565</v>
      </c>
      <c r="B11" s="2" t="s">
        <v>169</v>
      </c>
      <c r="C11" s="2" t="s">
        <v>252</v>
      </c>
      <c r="D11" s="2" t="s">
        <v>171</v>
      </c>
      <c r="E11" s="2" t="s">
        <v>202</v>
      </c>
      <c r="F11" s="2" t="s">
        <v>253</v>
      </c>
      <c r="G11" s="2" t="s">
        <v>254</v>
      </c>
      <c r="H11" s="2" t="s">
        <v>255</v>
      </c>
      <c r="I11" s="2" t="s">
        <v>256</v>
      </c>
      <c r="J11" s="2" t="s">
        <v>164</v>
      </c>
      <c r="L11" s="2" t="s">
        <v>178</v>
      </c>
      <c r="M11" s="5">
        <v>44677.0</v>
      </c>
      <c r="N11" s="2" t="s">
        <v>257</v>
      </c>
      <c r="O11" s="6" t="s">
        <v>258</v>
      </c>
      <c r="P11" s="7" t="str">
        <f>HYPERLINK("https://drive.google.com/file/d/1Td_rIMKRcejyOgeesqVheLGnScJ8rLHe/view?usp=drivesdk","Manhal Nabeel Boya - Statistical methods and methods of error handling in physical education research and studies")</f>
        <v>Manhal Nabeel Boya - Statistical methods and methods of error handling in physical education research and studies</v>
      </c>
      <c r="Q11" s="2" t="s">
        <v>259</v>
      </c>
      <c r="R11" s="2"/>
      <c r="S11" s="2"/>
      <c r="T11" s="2"/>
      <c r="U11" s="2"/>
      <c r="V11" s="2"/>
    </row>
    <row r="12">
      <c r="A12" s="4">
        <v>44677.956406805555</v>
      </c>
      <c r="B12" s="2" t="s">
        <v>169</v>
      </c>
      <c r="C12" s="2" t="s">
        <v>260</v>
      </c>
      <c r="D12" s="2" t="s">
        <v>171</v>
      </c>
      <c r="E12" s="2" t="s">
        <v>202</v>
      </c>
      <c r="F12" s="2" t="s">
        <v>152</v>
      </c>
      <c r="G12" s="2" t="s">
        <v>153</v>
      </c>
      <c r="H12" s="2" t="s">
        <v>261</v>
      </c>
      <c r="I12" s="2" t="s">
        <v>262</v>
      </c>
      <c r="J12" s="2" t="s">
        <v>164</v>
      </c>
      <c r="L12" s="2" t="s">
        <v>178</v>
      </c>
      <c r="M12" s="5">
        <v>44677.0</v>
      </c>
      <c r="N12" s="2" t="s">
        <v>263</v>
      </c>
      <c r="O12" s="6" t="s">
        <v>264</v>
      </c>
      <c r="P12" s="7" t="str">
        <f>HYPERLINK("https://drive.google.com/file/d/12iMiiSTzm-_WP4D56-A5vnsuM9yhfrDL/view?usp=drivesdk","saadaldeen muhammad nuri saed - Statistical methods and methods of error handling in physical education research and studies")</f>
        <v>saadaldeen muhammad nuri saed - Statistical methods and methods of error handling in physical education research and studies</v>
      </c>
      <c r="Q12" s="2" t="s">
        <v>265</v>
      </c>
      <c r="R12" s="2"/>
      <c r="S12" s="2"/>
      <c r="T12" s="2"/>
      <c r="U12" s="2"/>
      <c r="V12" s="2"/>
    </row>
    <row r="13">
      <c r="A13" s="4">
        <v>44677.95641770834</v>
      </c>
      <c r="B13" s="2" t="s">
        <v>169</v>
      </c>
      <c r="C13" s="2" t="s">
        <v>266</v>
      </c>
      <c r="D13" s="2" t="s">
        <v>158</v>
      </c>
      <c r="E13" s="2" t="s">
        <v>159</v>
      </c>
      <c r="F13" s="2" t="s">
        <v>267</v>
      </c>
      <c r="G13" s="2" t="s">
        <v>268</v>
      </c>
      <c r="H13" s="2" t="s">
        <v>269</v>
      </c>
      <c r="I13" s="2" t="s">
        <v>270</v>
      </c>
      <c r="J13" s="2" t="s">
        <v>197</v>
      </c>
      <c r="L13" s="2" t="s">
        <v>178</v>
      </c>
      <c r="M13" s="5">
        <v>44677.0</v>
      </c>
      <c r="N13" s="2" t="s">
        <v>271</v>
      </c>
      <c r="O13" s="6" t="s">
        <v>272</v>
      </c>
      <c r="P13" s="7" t="str">
        <f>HYPERLINK("https://drive.google.com/file/d/1w6JF09XRjCGy81pF9vnucnvtmFWBB4Rn/view?usp=drivesdk","Neehad Yaseen Azeez - Statistical methods and methods of error handling in physical education research and studies")</f>
        <v>Neehad Yaseen Azeez - Statistical methods and methods of error handling in physical education research and studies</v>
      </c>
      <c r="Q13" s="2" t="s">
        <v>273</v>
      </c>
      <c r="R13" s="2"/>
      <c r="S13" s="2"/>
      <c r="T13" s="2"/>
      <c r="U13" s="2"/>
      <c r="V13" s="2"/>
    </row>
    <row r="14">
      <c r="A14" s="4">
        <v>44677.95645637732</v>
      </c>
      <c r="B14" s="2" t="s">
        <v>169</v>
      </c>
      <c r="C14" s="2" t="s">
        <v>274</v>
      </c>
      <c r="D14" s="2" t="s">
        <v>171</v>
      </c>
      <c r="E14" s="2" t="s">
        <v>172</v>
      </c>
      <c r="F14" s="2" t="s">
        <v>229</v>
      </c>
      <c r="G14" s="2" t="s">
        <v>275</v>
      </c>
      <c r="H14" s="2" t="s">
        <v>276</v>
      </c>
      <c r="I14" s="2" t="s">
        <v>277</v>
      </c>
      <c r="J14" s="2" t="s">
        <v>197</v>
      </c>
      <c r="L14" s="2" t="s">
        <v>178</v>
      </c>
      <c r="M14" s="5">
        <v>44677.0</v>
      </c>
      <c r="N14" s="2" t="s">
        <v>278</v>
      </c>
      <c r="O14" s="6" t="s">
        <v>279</v>
      </c>
      <c r="P14" s="7" t="str">
        <f>HYPERLINK("https://drive.google.com/file/d/12gF5PjXopOwkZxduc7qv6eBBDoxKHVmQ/view?usp=drivesdk","Zaman Salih Hassan - Statistical methods and methods of error handling in physical education research and studies")</f>
        <v>Zaman Salih Hassan - Statistical methods and methods of error handling in physical education research and studies</v>
      </c>
      <c r="Q14" s="2" t="s">
        <v>280</v>
      </c>
      <c r="R14" s="2"/>
      <c r="S14" s="2"/>
      <c r="T14" s="2"/>
      <c r="U14" s="2"/>
      <c r="V14" s="2"/>
    </row>
    <row r="15">
      <c r="A15" s="4">
        <v>44677.956690798615</v>
      </c>
      <c r="B15" s="2" t="s">
        <v>169</v>
      </c>
      <c r="C15" s="2" t="s">
        <v>281</v>
      </c>
      <c r="D15" s="2" t="s">
        <v>158</v>
      </c>
      <c r="E15" s="2" t="s">
        <v>159</v>
      </c>
      <c r="F15" s="2" t="s">
        <v>213</v>
      </c>
      <c r="G15" s="2" t="s">
        <v>214</v>
      </c>
      <c r="H15" s="2" t="s">
        <v>282</v>
      </c>
      <c r="I15" s="2" t="s">
        <v>283</v>
      </c>
      <c r="J15" s="2" t="s">
        <v>177</v>
      </c>
      <c r="K15" s="8" t="s">
        <v>284</v>
      </c>
      <c r="L15" s="2" t="s">
        <v>178</v>
      </c>
      <c r="M15" s="5">
        <v>44677.0</v>
      </c>
      <c r="N15" s="2" t="s">
        <v>285</v>
      </c>
      <c r="O15" s="6" t="s">
        <v>286</v>
      </c>
      <c r="P15" s="7" t="str">
        <f>HYPERLINK("https://drive.google.com/file/d/1SW3F3WIMZL5uwjpcb7EWcBBa_oUiv44B/view?usp=drivesdk","Taher Sheikh Mohammed - Statistical methods and methods of error handling in physical education research and studies")</f>
        <v>Taher Sheikh Mohammed - Statistical methods and methods of error handling in physical education research and studies</v>
      </c>
      <c r="Q15" s="2" t="s">
        <v>287</v>
      </c>
      <c r="R15" s="2"/>
      <c r="S15" s="2"/>
      <c r="T15" s="2"/>
      <c r="U15" s="2"/>
      <c r="V15" s="2"/>
    </row>
    <row r="16">
      <c r="A16" s="4">
        <v>44677.95708849537</v>
      </c>
      <c r="B16" s="2" t="s">
        <v>169</v>
      </c>
      <c r="C16" s="8" t="s">
        <v>288</v>
      </c>
      <c r="D16" s="2" t="s">
        <v>171</v>
      </c>
      <c r="E16" s="2" t="s">
        <v>289</v>
      </c>
      <c r="F16" s="8" t="s">
        <v>290</v>
      </c>
      <c r="G16" s="8" t="s">
        <v>291</v>
      </c>
      <c r="H16" s="8" t="s">
        <v>292</v>
      </c>
      <c r="I16" s="2" t="s">
        <v>293</v>
      </c>
      <c r="J16" s="2" t="s">
        <v>177</v>
      </c>
      <c r="L16" s="2" t="s">
        <v>178</v>
      </c>
      <c r="M16" s="5">
        <v>44677.0</v>
      </c>
      <c r="N16" s="2" t="s">
        <v>294</v>
      </c>
      <c r="O16" s="6" t="s">
        <v>295</v>
      </c>
      <c r="P16" s="7" t="str">
        <f>HYPERLINK("https://drive.google.com/file/d/1P6biN2msdm7zD7k-W3-B3K_-U59Gch4L/view?usp=drivesdk","أ. د سعدالله عباس رشيد كورةچي - Statistical methods and methods of error handling in physical education research and studies")</f>
        <v>أ. د سعدالله عباس رشيد كورةچي - Statistical methods and methods of error handling in physical education research and studies</v>
      </c>
      <c r="Q16" s="2" t="s">
        <v>296</v>
      </c>
      <c r="R16" s="2"/>
      <c r="S16" s="2"/>
      <c r="T16" s="2"/>
      <c r="U16" s="2"/>
      <c r="V16" s="2"/>
    </row>
    <row r="17">
      <c r="A17" s="4">
        <v>44677.95718762731</v>
      </c>
      <c r="B17" s="2" t="s">
        <v>169</v>
      </c>
      <c r="C17" s="2" t="s">
        <v>211</v>
      </c>
      <c r="D17" s="2" t="s">
        <v>212</v>
      </c>
      <c r="E17" s="2" t="s">
        <v>159</v>
      </c>
      <c r="F17" s="2" t="s">
        <v>213</v>
      </c>
      <c r="G17" s="2" t="s">
        <v>214</v>
      </c>
      <c r="H17" s="2" t="s">
        <v>215</v>
      </c>
      <c r="I17" s="2" t="s">
        <v>216</v>
      </c>
      <c r="J17" s="2" t="s">
        <v>164</v>
      </c>
      <c r="L17" s="2" t="s">
        <v>178</v>
      </c>
      <c r="M17" s="5">
        <v>44677.0</v>
      </c>
      <c r="N17" s="2" t="s">
        <v>297</v>
      </c>
      <c r="O17" s="6" t="s">
        <v>298</v>
      </c>
      <c r="P17" s="7" t="str">
        <f>HYPERLINK("https://drive.google.com/file/d/1Lg3d5ItjV2JBAVYJCbmLW7AeNilLDgAY/view?usp=drivesdk","Ammar Jawhar Hussien - Statistical methods and methods of error handling in physical education research and studies")</f>
        <v>Ammar Jawhar Hussien - Statistical methods and methods of error handling in physical education research and studies</v>
      </c>
      <c r="Q17" s="2" t="s">
        <v>299</v>
      </c>
      <c r="R17" s="2"/>
      <c r="S17" s="2"/>
      <c r="T17" s="2"/>
      <c r="U17" s="2"/>
      <c r="V17" s="2"/>
    </row>
    <row r="18">
      <c r="A18" s="4">
        <v>44677.95726826389</v>
      </c>
      <c r="B18" s="2" t="s">
        <v>169</v>
      </c>
      <c r="C18" s="2" t="s">
        <v>300</v>
      </c>
      <c r="D18" s="2" t="s">
        <v>158</v>
      </c>
      <c r="E18" s="2" t="s">
        <v>159</v>
      </c>
      <c r="F18" s="2" t="s">
        <v>301</v>
      </c>
      <c r="G18" s="2" t="s">
        <v>302</v>
      </c>
      <c r="H18" s="2" t="s">
        <v>276</v>
      </c>
      <c r="I18" s="2" t="s">
        <v>303</v>
      </c>
      <c r="J18" s="2" t="s">
        <v>177</v>
      </c>
      <c r="K18" s="8" t="s">
        <v>304</v>
      </c>
      <c r="L18" s="2" t="s">
        <v>178</v>
      </c>
      <c r="M18" s="5">
        <v>44677.0</v>
      </c>
      <c r="N18" s="2" t="s">
        <v>305</v>
      </c>
      <c r="O18" s="6" t="s">
        <v>306</v>
      </c>
      <c r="P18" s="7" t="str">
        <f>HYPERLINK("https://drive.google.com/file/d/1E0ffwBKkin-3gO-X49JHZ1Li43_ojhpC/view?usp=drivesdk","Zanyar Mutalib mohammad - Statistical methods and methods of error handling in physical education research and studies")</f>
        <v>Zanyar Mutalib mohammad - Statistical methods and methods of error handling in physical education research and studies</v>
      </c>
      <c r="Q18" s="2" t="s">
        <v>307</v>
      </c>
      <c r="R18" s="2"/>
      <c r="S18" s="2"/>
      <c r="T18" s="2"/>
      <c r="U18" s="2"/>
      <c r="V18" s="2"/>
    </row>
    <row r="19">
      <c r="A19" s="4">
        <v>44677.957494953705</v>
      </c>
      <c r="B19" s="2" t="s">
        <v>169</v>
      </c>
      <c r="C19" s="2" t="s">
        <v>308</v>
      </c>
      <c r="D19" s="2" t="s">
        <v>158</v>
      </c>
      <c r="E19" s="2" t="s">
        <v>202</v>
      </c>
      <c r="F19" s="2" t="s">
        <v>309</v>
      </c>
      <c r="G19" s="2" t="s">
        <v>310</v>
      </c>
      <c r="H19" s="2" t="s">
        <v>311</v>
      </c>
      <c r="I19" s="2" t="s">
        <v>312</v>
      </c>
      <c r="J19" s="2" t="s">
        <v>164</v>
      </c>
      <c r="K19" s="2" t="s">
        <v>313</v>
      </c>
      <c r="L19" s="2" t="s">
        <v>178</v>
      </c>
      <c r="M19" s="5">
        <v>44677.0</v>
      </c>
      <c r="N19" s="2" t="s">
        <v>314</v>
      </c>
      <c r="O19" s="6" t="s">
        <v>315</v>
      </c>
      <c r="P19" s="7" t="str">
        <f>HYPERLINK("https://drive.google.com/file/d/1aU5LdtpjdAGpTHi6YKHWyZiczJ7NvNg4/view?usp=drivesdk","azad hassan abdullah - Statistical methods and methods of error handling in physical education research and studies")</f>
        <v>azad hassan abdullah - Statistical methods and methods of error handling in physical education research and studies</v>
      </c>
      <c r="Q19" s="2" t="s">
        <v>316</v>
      </c>
      <c r="R19" s="2"/>
      <c r="S19" s="2"/>
      <c r="T19" s="2"/>
      <c r="U19" s="2"/>
      <c r="V19" s="2"/>
    </row>
    <row r="20">
      <c r="A20" s="4">
        <v>44677.95751086806</v>
      </c>
      <c r="B20" s="2" t="s">
        <v>169</v>
      </c>
      <c r="C20" s="2" t="s">
        <v>317</v>
      </c>
      <c r="D20" s="2" t="s">
        <v>158</v>
      </c>
      <c r="E20" s="2" t="s">
        <v>159</v>
      </c>
      <c r="F20" s="2" t="s">
        <v>229</v>
      </c>
      <c r="G20" s="2" t="s">
        <v>275</v>
      </c>
      <c r="H20" s="2" t="s">
        <v>318</v>
      </c>
      <c r="I20" s="2" t="s">
        <v>319</v>
      </c>
      <c r="J20" s="2" t="s">
        <v>177</v>
      </c>
      <c r="L20" s="2" t="s">
        <v>178</v>
      </c>
      <c r="M20" s="5">
        <v>44677.0</v>
      </c>
      <c r="N20" s="2" t="s">
        <v>320</v>
      </c>
      <c r="O20" s="6" t="s">
        <v>321</v>
      </c>
      <c r="P20" s="7" t="str">
        <f>HYPERLINK("https://drive.google.com/file/d/1d-7XwAtov4VZSU7twQEjVOHl_CkZMviw/view?usp=drivesdk"," AMJAD AHEAD JUMAAH - Statistical methods and methods of error handling in physical education research and studies")</f>
        <v> AMJAD AHEAD JUMAAH - Statistical methods and methods of error handling in physical education research and studies</v>
      </c>
      <c r="Q20" s="2" t="s">
        <v>322</v>
      </c>
      <c r="R20" s="2"/>
      <c r="S20" s="2"/>
      <c r="T20" s="2"/>
      <c r="U20" s="2"/>
      <c r="V20" s="2"/>
    </row>
    <row r="21">
      <c r="A21" s="4">
        <v>44677.95768849537</v>
      </c>
      <c r="B21" s="2" t="s">
        <v>169</v>
      </c>
      <c r="C21" s="2" t="s">
        <v>323</v>
      </c>
      <c r="D21" s="2" t="s">
        <v>171</v>
      </c>
      <c r="E21" s="2" t="s">
        <v>202</v>
      </c>
      <c r="F21" s="2" t="s">
        <v>324</v>
      </c>
      <c r="G21" s="2" t="s">
        <v>324</v>
      </c>
      <c r="H21" s="2" t="s">
        <v>324</v>
      </c>
      <c r="I21" s="2" t="s">
        <v>325</v>
      </c>
      <c r="J21" s="2" t="s">
        <v>177</v>
      </c>
      <c r="K21" s="8" t="s">
        <v>326</v>
      </c>
      <c r="L21" s="2" t="s">
        <v>178</v>
      </c>
      <c r="M21" s="5">
        <v>44677.0</v>
      </c>
      <c r="N21" s="2" t="s">
        <v>327</v>
      </c>
      <c r="O21" s="6" t="s">
        <v>328</v>
      </c>
      <c r="P21" s="7" t="str">
        <f>HYPERLINK("https://drive.google.com/file/d/1W2bQ6J4qv2c4f0IsyyJ62RpkECAQNevE/view?usp=drivesdk","Munib Subhi  Shahab  - Statistical methods and methods of error handling in physical education research and studies")</f>
        <v>Munib Subhi  Shahab  - Statistical methods and methods of error handling in physical education research and studies</v>
      </c>
      <c r="Q21" s="2" t="s">
        <v>329</v>
      </c>
      <c r="R21" s="2"/>
      <c r="S21" s="2"/>
      <c r="T21" s="2"/>
      <c r="U21" s="2"/>
      <c r="V21" s="2"/>
    </row>
    <row r="22">
      <c r="A22" s="4">
        <v>44677.95774344908</v>
      </c>
      <c r="B22" s="2" t="s">
        <v>169</v>
      </c>
      <c r="C22" s="2" t="s">
        <v>330</v>
      </c>
      <c r="D22" s="2" t="s">
        <v>171</v>
      </c>
      <c r="E22" s="2" t="s">
        <v>289</v>
      </c>
      <c r="F22" s="8" t="s">
        <v>331</v>
      </c>
      <c r="G22" s="8" t="s">
        <v>332</v>
      </c>
      <c r="H22" s="8" t="s">
        <v>333</v>
      </c>
      <c r="I22" s="2" t="s">
        <v>334</v>
      </c>
      <c r="J22" s="2" t="s">
        <v>187</v>
      </c>
      <c r="K22" s="8" t="s">
        <v>335</v>
      </c>
      <c r="L22" s="2" t="s">
        <v>178</v>
      </c>
      <c r="M22" s="5">
        <v>44677.0</v>
      </c>
      <c r="N22" s="2" t="s">
        <v>336</v>
      </c>
      <c r="O22" s="6" t="s">
        <v>337</v>
      </c>
      <c r="P22" s="7" t="str">
        <f>HYPERLINK("https://drive.google.com/file/d/1yjajRj_nfC4lKxdttW7LmbRZYgemI680/view?usp=drivesdk","Nada Nabhan - Statistical methods and methods of error handling in physical education research and studies")</f>
        <v>Nada Nabhan - Statistical methods and methods of error handling in physical education research and studies</v>
      </c>
      <c r="Q22" s="2" t="s">
        <v>338</v>
      </c>
      <c r="R22" s="2"/>
      <c r="S22" s="2"/>
      <c r="T22" s="2"/>
      <c r="U22" s="2"/>
      <c r="V22" s="2"/>
    </row>
    <row r="23">
      <c r="A23" s="4">
        <v>44677.95783111111</v>
      </c>
      <c r="B23" s="2" t="s">
        <v>169</v>
      </c>
      <c r="C23" s="2" t="s">
        <v>339</v>
      </c>
      <c r="D23" s="2" t="s">
        <v>158</v>
      </c>
      <c r="E23" s="2" t="s">
        <v>172</v>
      </c>
      <c r="F23" s="2" t="s">
        <v>229</v>
      </c>
      <c r="G23" s="2" t="s">
        <v>340</v>
      </c>
      <c r="H23" s="2" t="s">
        <v>341</v>
      </c>
      <c r="I23" s="2" t="s">
        <v>342</v>
      </c>
      <c r="J23" s="2" t="s">
        <v>197</v>
      </c>
      <c r="K23" s="2" t="s">
        <v>343</v>
      </c>
      <c r="L23" s="2" t="s">
        <v>178</v>
      </c>
      <c r="M23" s="5">
        <v>44677.0</v>
      </c>
      <c r="N23" s="2" t="s">
        <v>344</v>
      </c>
      <c r="O23" s="6" t="s">
        <v>345</v>
      </c>
      <c r="P23" s="7" t="str">
        <f>HYPERLINK("https://drive.google.com/file/d/1LCsSbZdjrcnImF2geKRmeEk-9cEwzTyY/view?usp=drivesdk","kosrat huseen qader - Statistical methods and methods of error handling in physical education research and studies")</f>
        <v>kosrat huseen qader - Statistical methods and methods of error handling in physical education research and studies</v>
      </c>
      <c r="Q23" s="2" t="s">
        <v>346</v>
      </c>
      <c r="R23" s="2"/>
      <c r="S23" s="2"/>
      <c r="T23" s="2"/>
      <c r="U23" s="2"/>
      <c r="V23" s="2"/>
    </row>
    <row r="24">
      <c r="A24" s="4">
        <v>44677.95802423611</v>
      </c>
      <c r="B24" s="2" t="s">
        <v>169</v>
      </c>
      <c r="C24" s="2" t="s">
        <v>347</v>
      </c>
      <c r="D24" s="2" t="s">
        <v>158</v>
      </c>
      <c r="E24" s="2" t="s">
        <v>159</v>
      </c>
      <c r="F24" s="2" t="s">
        <v>221</v>
      </c>
      <c r="G24" s="2" t="s">
        <v>275</v>
      </c>
      <c r="H24" s="2" t="s">
        <v>238</v>
      </c>
      <c r="I24" s="2" t="s">
        <v>348</v>
      </c>
      <c r="J24" s="2" t="s">
        <v>197</v>
      </c>
      <c r="K24" s="2" t="s">
        <v>349</v>
      </c>
      <c r="L24" s="2" t="s">
        <v>178</v>
      </c>
      <c r="M24" s="5">
        <v>44677.0</v>
      </c>
      <c r="N24" s="2" t="s">
        <v>350</v>
      </c>
      <c r="O24" s="6" t="s">
        <v>351</v>
      </c>
      <c r="P24" s="7" t="str">
        <f>HYPERLINK("https://drive.google.com/file/d/1Zaa5SG51uJTBhFWSHbYhClJyUZ80Z9yD/view?usp=drivesdk","Karzan kareem kheder - Statistical methods and methods of error handling in physical education research and studies")</f>
        <v>Karzan kareem kheder - Statistical methods and methods of error handling in physical education research and studies</v>
      </c>
      <c r="Q24" s="2" t="s">
        <v>352</v>
      </c>
      <c r="R24" s="2"/>
      <c r="S24" s="2"/>
      <c r="T24" s="2"/>
      <c r="U24" s="2"/>
      <c r="V24" s="2"/>
    </row>
    <row r="25">
      <c r="A25" s="4">
        <v>44677.95805699074</v>
      </c>
      <c r="B25" s="2" t="s">
        <v>169</v>
      </c>
      <c r="C25" s="2" t="s">
        <v>353</v>
      </c>
      <c r="D25" s="2" t="s">
        <v>171</v>
      </c>
      <c r="E25" s="2" t="s">
        <v>172</v>
      </c>
      <c r="F25" s="2" t="s">
        <v>354</v>
      </c>
      <c r="G25" s="2" t="s">
        <v>355</v>
      </c>
      <c r="H25" s="2" t="s">
        <v>356</v>
      </c>
      <c r="I25" s="2" t="s">
        <v>357</v>
      </c>
      <c r="J25" s="2" t="s">
        <v>187</v>
      </c>
      <c r="L25" s="2" t="s">
        <v>178</v>
      </c>
      <c r="M25" s="5">
        <v>44677.0</v>
      </c>
      <c r="N25" s="2" t="s">
        <v>358</v>
      </c>
      <c r="O25" s="6" t="s">
        <v>359</v>
      </c>
      <c r="P25" s="7" t="str">
        <f>HYPERLINK("https://drive.google.com/file/d/1Zn4Mrt5zz6sp5bd1oHsyeR0oIQwaYgFo/view?usp=drivesdk","Dr. Huda Mohammed Suleiman - Statistical methods and methods of error handling in physical education research and studies")</f>
        <v>Dr. Huda Mohammed Suleiman - Statistical methods and methods of error handling in physical education research and studies</v>
      </c>
      <c r="Q25" s="2" t="s">
        <v>360</v>
      </c>
      <c r="R25" s="2"/>
      <c r="S25" s="2"/>
      <c r="T25" s="2"/>
      <c r="U25" s="2"/>
      <c r="V25" s="2"/>
    </row>
    <row r="26">
      <c r="A26" s="4">
        <v>44677.95861486111</v>
      </c>
      <c r="B26" s="2" t="s">
        <v>169</v>
      </c>
      <c r="C26" s="2" t="s">
        <v>361</v>
      </c>
      <c r="D26" s="2" t="s">
        <v>171</v>
      </c>
      <c r="E26" s="2" t="s">
        <v>202</v>
      </c>
      <c r="F26" s="2" t="s">
        <v>362</v>
      </c>
      <c r="G26" s="2" t="s">
        <v>214</v>
      </c>
      <c r="H26" s="2" t="s">
        <v>363</v>
      </c>
      <c r="I26" s="2" t="s">
        <v>361</v>
      </c>
      <c r="J26" s="2" t="s">
        <v>197</v>
      </c>
      <c r="K26" s="2" t="s">
        <v>364</v>
      </c>
      <c r="L26" s="2" t="s">
        <v>178</v>
      </c>
      <c r="M26" s="5">
        <v>44677.0</v>
      </c>
      <c r="N26" s="2" t="s">
        <v>365</v>
      </c>
      <c r="O26" s="6" t="s">
        <v>366</v>
      </c>
      <c r="P26" s="7" t="str">
        <f>HYPERLINK("https://drive.google.com/file/d/1zQIhgKopQN6btwL_Auvds4NpjCh2JLyi/view?usp=drivesdk","mumtaz.ameen@soran.edu.iq - Statistical methods and methods of error handling in physical education research and studies")</f>
        <v>mumtaz.ameen@soran.edu.iq - Statistical methods and methods of error handling in physical education research and studies</v>
      </c>
      <c r="Q26" s="2" t="s">
        <v>367</v>
      </c>
      <c r="R26" s="2"/>
      <c r="S26" s="2"/>
      <c r="T26" s="2"/>
      <c r="U26" s="2"/>
      <c r="V26" s="2"/>
    </row>
    <row r="27">
      <c r="A27" s="4">
        <v>44677.95875878472</v>
      </c>
      <c r="B27" s="2" t="s">
        <v>169</v>
      </c>
      <c r="C27" s="2" t="s">
        <v>368</v>
      </c>
      <c r="D27" s="2" t="s">
        <v>158</v>
      </c>
      <c r="E27" s="2" t="s">
        <v>369</v>
      </c>
      <c r="F27" s="2" t="s">
        <v>152</v>
      </c>
      <c r="G27" s="2" t="s">
        <v>153</v>
      </c>
      <c r="H27" s="2" t="s">
        <v>370</v>
      </c>
      <c r="I27" s="2" t="s">
        <v>371</v>
      </c>
      <c r="J27" s="2" t="s">
        <v>177</v>
      </c>
      <c r="K27" s="8" t="s">
        <v>372</v>
      </c>
      <c r="L27" s="2" t="s">
        <v>178</v>
      </c>
      <c r="M27" s="5">
        <v>44677.0</v>
      </c>
      <c r="N27" s="2" t="s">
        <v>373</v>
      </c>
      <c r="O27" s="6" t="s">
        <v>374</v>
      </c>
      <c r="P27" s="7" t="str">
        <f>HYPERLINK("https://drive.google.com/file/d/1786jEjTr7Rg_3F8atpdeBpnuUrZoCzHW/view?usp=drivesdk","lashkri yousif sharo - Statistical methods and methods of error handling in physical education research and studies")</f>
        <v>lashkri yousif sharo - Statistical methods and methods of error handling in physical education research and studies</v>
      </c>
      <c r="Q27" s="2" t="s">
        <v>375</v>
      </c>
      <c r="R27" s="2"/>
      <c r="S27" s="2"/>
      <c r="T27" s="2"/>
      <c r="U27" s="2"/>
      <c r="V27" s="2"/>
    </row>
    <row r="28">
      <c r="A28" s="4">
        <v>44677.95892658565</v>
      </c>
      <c r="B28" s="2" t="s">
        <v>169</v>
      </c>
      <c r="C28" s="2" t="s">
        <v>376</v>
      </c>
      <c r="D28" s="2" t="s">
        <v>171</v>
      </c>
      <c r="E28" s="2" t="s">
        <v>202</v>
      </c>
      <c r="F28" s="2" t="s">
        <v>377</v>
      </c>
      <c r="G28" s="2" t="s">
        <v>378</v>
      </c>
      <c r="H28" s="2" t="s">
        <v>379</v>
      </c>
      <c r="I28" s="2" t="s">
        <v>380</v>
      </c>
      <c r="J28" s="2" t="s">
        <v>177</v>
      </c>
      <c r="L28" s="2" t="s">
        <v>178</v>
      </c>
      <c r="M28" s="5">
        <v>44677.0</v>
      </c>
      <c r="N28" s="2" t="s">
        <v>381</v>
      </c>
      <c r="O28" s="6" t="s">
        <v>382</v>
      </c>
      <c r="P28" s="7" t="str">
        <f>HYPERLINK("https://drive.google.com/file/d/1R5COo7hLTddxFZGK8UtyBqj0PKQCx_Yf/view?usp=drivesdk","Sundus Brhan Adham - Statistical methods and methods of error handling in physical education research and studies")</f>
        <v>Sundus Brhan Adham - Statistical methods and methods of error handling in physical education research and studies</v>
      </c>
      <c r="Q28" s="2" t="s">
        <v>383</v>
      </c>
      <c r="R28" s="2"/>
      <c r="S28" s="2"/>
      <c r="T28" s="2"/>
      <c r="U28" s="2"/>
      <c r="V28" s="2"/>
    </row>
    <row r="29">
      <c r="A29" s="4">
        <v>44677.959100567125</v>
      </c>
      <c r="B29" s="2" t="s">
        <v>169</v>
      </c>
      <c r="C29" s="2" t="s">
        <v>384</v>
      </c>
      <c r="D29" s="2" t="s">
        <v>171</v>
      </c>
      <c r="E29" s="2" t="s">
        <v>202</v>
      </c>
      <c r="F29" s="8" t="s">
        <v>385</v>
      </c>
      <c r="G29" s="8" t="s">
        <v>386</v>
      </c>
      <c r="H29" s="8" t="s">
        <v>387</v>
      </c>
      <c r="I29" s="2" t="s">
        <v>388</v>
      </c>
      <c r="J29" s="2" t="s">
        <v>187</v>
      </c>
      <c r="K29" s="8" t="s">
        <v>389</v>
      </c>
      <c r="L29" s="2" t="s">
        <v>178</v>
      </c>
      <c r="M29" s="5">
        <v>44677.0</v>
      </c>
      <c r="N29" s="2" t="s">
        <v>390</v>
      </c>
      <c r="O29" s="6" t="s">
        <v>391</v>
      </c>
      <c r="P29" s="7" t="str">
        <f>HYPERLINK("https://drive.google.com/file/d/1-iDseXepHPWYji6gzRDWvjIRFHJHjQQB/view?usp=drivesdk","mahmood said lateef - Statistical methods and methods of error handling in physical education research and studies")</f>
        <v>mahmood said lateef - Statistical methods and methods of error handling in physical education research and studies</v>
      </c>
      <c r="Q29" s="2" t="s">
        <v>392</v>
      </c>
      <c r="R29" s="2"/>
      <c r="S29" s="2"/>
      <c r="T29" s="2"/>
      <c r="U29" s="2"/>
      <c r="V29" s="2"/>
    </row>
    <row r="30">
      <c r="A30" s="4">
        <v>44677.95924127314</v>
      </c>
      <c r="B30" s="2" t="s">
        <v>169</v>
      </c>
      <c r="C30" s="2" t="s">
        <v>393</v>
      </c>
      <c r="D30" s="2" t="s">
        <v>171</v>
      </c>
      <c r="E30" s="2" t="s">
        <v>172</v>
      </c>
      <c r="F30" s="2" t="s">
        <v>221</v>
      </c>
      <c r="G30" s="2" t="s">
        <v>275</v>
      </c>
      <c r="H30" s="2" t="s">
        <v>276</v>
      </c>
      <c r="I30" s="2" t="s">
        <v>394</v>
      </c>
      <c r="J30" s="2" t="s">
        <v>177</v>
      </c>
      <c r="K30" s="2" t="s">
        <v>395</v>
      </c>
      <c r="L30" s="2" t="s">
        <v>178</v>
      </c>
      <c r="M30" s="5">
        <v>44677.0</v>
      </c>
      <c r="N30" s="2" t="s">
        <v>396</v>
      </c>
      <c r="O30" s="6" t="s">
        <v>397</v>
      </c>
      <c r="P30" s="7" t="str">
        <f>HYPERLINK("https://drive.google.com/file/d/12agAvm1nd1Xa1hpiEe8Wvb3oFapDm_L4/view?usp=drivesdk","Omar Ali Karim - Statistical methods and methods of error handling in physical education research and studies")</f>
        <v>Omar Ali Karim - Statistical methods and methods of error handling in physical education research and studies</v>
      </c>
      <c r="Q30" s="2" t="s">
        <v>398</v>
      </c>
      <c r="R30" s="2"/>
      <c r="S30" s="2"/>
      <c r="T30" s="2"/>
      <c r="U30" s="2"/>
      <c r="V30" s="2"/>
    </row>
    <row r="31">
      <c r="A31" s="4">
        <v>44677.95951181713</v>
      </c>
      <c r="B31" s="2" t="s">
        <v>169</v>
      </c>
      <c r="C31" s="8" t="s">
        <v>399</v>
      </c>
      <c r="D31" s="2" t="s">
        <v>158</v>
      </c>
      <c r="E31" s="2" t="s">
        <v>172</v>
      </c>
      <c r="F31" s="8" t="s">
        <v>400</v>
      </c>
      <c r="G31" s="8" t="s">
        <v>401</v>
      </c>
      <c r="H31" s="8" t="s">
        <v>402</v>
      </c>
      <c r="I31" s="2" t="s">
        <v>403</v>
      </c>
      <c r="J31" s="2" t="s">
        <v>187</v>
      </c>
      <c r="L31" s="2" t="s">
        <v>178</v>
      </c>
      <c r="M31" s="5">
        <v>44677.0</v>
      </c>
      <c r="N31" s="2" t="s">
        <v>404</v>
      </c>
      <c r="O31" s="6" t="s">
        <v>405</v>
      </c>
      <c r="P31" s="7" t="str">
        <f>HYPERLINK("https://drive.google.com/file/d/1W87xwce9orQShxZVIwt2CkOeyHA56DQE/view?usp=drivesdk","منيرة عثمان حسن  - Statistical methods and methods of error handling in physical education research and studies")</f>
        <v>منيرة عثمان حسن  - Statistical methods and methods of error handling in physical education research and studies</v>
      </c>
      <c r="Q31" s="2" t="s">
        <v>406</v>
      </c>
      <c r="R31" s="2"/>
      <c r="S31" s="2"/>
      <c r="T31" s="2"/>
      <c r="U31" s="2"/>
      <c r="V31" s="2"/>
    </row>
    <row r="32">
      <c r="A32" s="4">
        <v>44677.9596169213</v>
      </c>
      <c r="B32" s="2" t="s">
        <v>169</v>
      </c>
      <c r="C32" s="2" t="s">
        <v>407</v>
      </c>
      <c r="D32" s="2" t="s">
        <v>158</v>
      </c>
      <c r="E32" s="2" t="s">
        <v>159</v>
      </c>
      <c r="F32" s="2" t="s">
        <v>408</v>
      </c>
      <c r="G32" s="2" t="s">
        <v>409</v>
      </c>
      <c r="H32" s="2" t="s">
        <v>410</v>
      </c>
      <c r="I32" s="2" t="s">
        <v>411</v>
      </c>
      <c r="J32" s="2" t="s">
        <v>177</v>
      </c>
      <c r="K32" s="2" t="s">
        <v>188</v>
      </c>
      <c r="L32" s="2" t="s">
        <v>178</v>
      </c>
      <c r="M32" s="5">
        <v>44677.0</v>
      </c>
      <c r="N32" s="2" t="s">
        <v>412</v>
      </c>
      <c r="O32" s="6" t="s">
        <v>413</v>
      </c>
      <c r="P32" s="7" t="str">
        <f>HYPERLINK("https://drive.google.com/file/d/1MlWjxHtHiqE6LqrIeXLfRDVsvZEuEeea/view?usp=drivesdk","Jabbar Hamad Ade - Statistical methods and methods of error handling in physical education research and studies")</f>
        <v>Jabbar Hamad Ade - Statistical methods and methods of error handling in physical education research and studies</v>
      </c>
      <c r="Q32" s="2" t="s">
        <v>414</v>
      </c>
      <c r="R32" s="2"/>
      <c r="S32" s="2"/>
      <c r="T32" s="2"/>
      <c r="U32" s="2"/>
      <c r="V32" s="2"/>
    </row>
    <row r="33">
      <c r="A33" s="4">
        <v>44677.9598679051</v>
      </c>
      <c r="B33" s="2" t="s">
        <v>169</v>
      </c>
      <c r="C33" s="2" t="s">
        <v>415</v>
      </c>
      <c r="D33" s="2" t="s">
        <v>416</v>
      </c>
      <c r="E33" s="2" t="s">
        <v>416</v>
      </c>
      <c r="F33" s="2" t="s">
        <v>152</v>
      </c>
      <c r="G33" s="2" t="s">
        <v>417</v>
      </c>
      <c r="H33" s="2" t="s">
        <v>341</v>
      </c>
      <c r="I33" s="2" t="s">
        <v>418</v>
      </c>
      <c r="J33" s="2" t="s">
        <v>187</v>
      </c>
      <c r="L33" s="2" t="s">
        <v>178</v>
      </c>
      <c r="M33" s="5">
        <v>44677.0</v>
      </c>
      <c r="N33" s="2" t="s">
        <v>419</v>
      </c>
      <c r="O33" s="6" t="s">
        <v>420</v>
      </c>
      <c r="P33" s="7" t="str">
        <f>HYPERLINK("https://drive.google.com/file/d/1aGMqp5AHR4wLJjhvzNv12KeS-gK2DuGl/view?usp=drivesdk","Sarwan Maaroof Qadir - Statistical methods and methods of error handling in physical education research and studies")</f>
        <v>Sarwan Maaroof Qadir - Statistical methods and methods of error handling in physical education research and studies</v>
      </c>
      <c r="Q33" s="2" t="s">
        <v>421</v>
      </c>
      <c r="R33" s="2"/>
      <c r="S33" s="2"/>
      <c r="T33" s="2"/>
      <c r="U33" s="2"/>
      <c r="V33" s="2"/>
    </row>
    <row r="34">
      <c r="A34" s="4">
        <v>44677.960042314815</v>
      </c>
      <c r="B34" s="2" t="s">
        <v>169</v>
      </c>
      <c r="C34" s="2" t="s">
        <v>384</v>
      </c>
      <c r="D34" s="2" t="s">
        <v>171</v>
      </c>
      <c r="E34" s="2" t="s">
        <v>202</v>
      </c>
      <c r="F34" s="8" t="s">
        <v>422</v>
      </c>
      <c r="G34" s="8" t="s">
        <v>423</v>
      </c>
      <c r="H34" s="8" t="s">
        <v>387</v>
      </c>
      <c r="I34" s="2" t="s">
        <v>424</v>
      </c>
      <c r="J34" s="2" t="s">
        <v>187</v>
      </c>
      <c r="K34" s="8" t="s">
        <v>389</v>
      </c>
      <c r="L34" s="2" t="s">
        <v>178</v>
      </c>
      <c r="M34" s="5">
        <v>44677.0</v>
      </c>
      <c r="N34" s="2" t="s">
        <v>425</v>
      </c>
      <c r="O34" s="6" t="s">
        <v>426</v>
      </c>
      <c r="P34" s="7" t="str">
        <f>HYPERLINK("https://drive.google.com/file/d/1k3xgt_tHmvRAYFHeTWeENAsidzq5hYGm/view?usp=drivesdk","mahmood said lateef - Statistical methods and methods of error handling in physical education research and studies")</f>
        <v>mahmood said lateef - Statistical methods and methods of error handling in physical education research and studies</v>
      </c>
      <c r="Q34" s="2" t="s">
        <v>427</v>
      </c>
      <c r="R34" s="2"/>
      <c r="S34" s="2"/>
      <c r="T34" s="2"/>
      <c r="U34" s="2"/>
      <c r="V34" s="2"/>
    </row>
    <row r="35">
      <c r="A35" s="4">
        <v>44677.960574756944</v>
      </c>
      <c r="B35" s="2" t="s">
        <v>169</v>
      </c>
      <c r="C35" s="2" t="s">
        <v>428</v>
      </c>
      <c r="D35" s="2" t="s">
        <v>158</v>
      </c>
      <c r="E35" s="2" t="s">
        <v>159</v>
      </c>
      <c r="F35" s="2" t="s">
        <v>429</v>
      </c>
      <c r="G35" s="2" t="s">
        <v>430</v>
      </c>
      <c r="H35" s="2" t="s">
        <v>431</v>
      </c>
      <c r="I35" s="2" t="s">
        <v>432</v>
      </c>
      <c r="J35" s="2" t="s">
        <v>177</v>
      </c>
      <c r="L35" s="2" t="s">
        <v>178</v>
      </c>
      <c r="M35" s="5">
        <v>44677.0</v>
      </c>
      <c r="N35" s="2" t="s">
        <v>433</v>
      </c>
      <c r="O35" s="6" t="s">
        <v>434</v>
      </c>
      <c r="P35" s="7" t="str">
        <f>HYPERLINK("https://drive.google.com/file/d/1wrH9rrljKQyilhKJr5FzYUtMfPhC_nur/view?usp=drivesdk","Karwan Rasul Hassan - Statistical methods and methods of error handling in physical education research and studies")</f>
        <v>Karwan Rasul Hassan - Statistical methods and methods of error handling in physical education research and studies</v>
      </c>
      <c r="Q35" s="2" t="s">
        <v>435</v>
      </c>
      <c r="R35" s="2"/>
      <c r="S35" s="2"/>
      <c r="T35" s="2"/>
      <c r="U35" s="2"/>
      <c r="V35" s="2"/>
    </row>
    <row r="36">
      <c r="A36" s="4">
        <v>44677.96146394676</v>
      </c>
      <c r="B36" s="2" t="s">
        <v>169</v>
      </c>
      <c r="C36" s="2" t="s">
        <v>436</v>
      </c>
      <c r="D36" s="2" t="s">
        <v>171</v>
      </c>
      <c r="E36" s="2" t="s">
        <v>172</v>
      </c>
      <c r="F36" s="2" t="s">
        <v>221</v>
      </c>
      <c r="G36" s="2" t="s">
        <v>222</v>
      </c>
      <c r="H36" s="2" t="s">
        <v>238</v>
      </c>
      <c r="I36" s="2" t="s">
        <v>437</v>
      </c>
      <c r="J36" s="2" t="s">
        <v>177</v>
      </c>
      <c r="L36" s="2" t="s">
        <v>178</v>
      </c>
      <c r="M36" s="5">
        <v>44677.0</v>
      </c>
      <c r="N36" s="2" t="s">
        <v>438</v>
      </c>
      <c r="O36" s="6" t="s">
        <v>439</v>
      </c>
      <c r="P36" s="7" t="str">
        <f>HYPERLINK("https://drive.google.com/file/d/19a9EgFfykwqtSQmDt0rzxBuuQ-YEfDsl/view?usp=drivesdk","Dr .NAQEE HAMZAH JASIM AL SIYAF  - Statistical methods and methods of error handling in physical education research and studies")</f>
        <v>Dr .NAQEE HAMZAH JASIM AL SIYAF  - Statistical methods and methods of error handling in physical education research and studies</v>
      </c>
      <c r="Q36" s="2" t="s">
        <v>440</v>
      </c>
      <c r="R36" s="2"/>
      <c r="S36" s="2"/>
      <c r="T36" s="2"/>
      <c r="U36" s="2"/>
      <c r="V36" s="2"/>
    </row>
    <row r="37">
      <c r="A37" s="4">
        <v>44677.96228537037</v>
      </c>
      <c r="B37" s="2" t="s">
        <v>169</v>
      </c>
      <c r="C37" s="2" t="s">
        <v>211</v>
      </c>
      <c r="D37" s="2" t="s">
        <v>212</v>
      </c>
      <c r="E37" s="2" t="s">
        <v>159</v>
      </c>
      <c r="F37" s="2" t="s">
        <v>213</v>
      </c>
      <c r="G37" s="2" t="s">
        <v>441</v>
      </c>
      <c r="H37" s="2" t="s">
        <v>442</v>
      </c>
      <c r="I37" s="2" t="s">
        <v>216</v>
      </c>
      <c r="J37" s="2" t="s">
        <v>164</v>
      </c>
      <c r="L37" s="2" t="s">
        <v>178</v>
      </c>
      <c r="M37" s="5">
        <v>44677.0</v>
      </c>
      <c r="N37" s="2" t="s">
        <v>443</v>
      </c>
      <c r="O37" s="6" t="s">
        <v>444</v>
      </c>
      <c r="P37" s="7" t="str">
        <f>HYPERLINK("https://drive.google.com/file/d/1I75cyKKP2kYXt4gshZoawQ3EYFqCOlGK/view?usp=drivesdk","Ammar Jawhar Hussien - Statistical methods and methods of error handling in physical education research and studies")</f>
        <v>Ammar Jawhar Hussien - Statistical methods and methods of error handling in physical education research and studies</v>
      </c>
      <c r="Q37" s="2" t="s">
        <v>445</v>
      </c>
      <c r="R37" s="2"/>
      <c r="S37" s="2"/>
      <c r="T37" s="2"/>
      <c r="U37" s="2"/>
      <c r="V37" s="2"/>
    </row>
    <row r="38">
      <c r="A38" s="4">
        <v>44677.96413974537</v>
      </c>
      <c r="B38" s="2" t="s">
        <v>169</v>
      </c>
      <c r="C38" s="2" t="s">
        <v>308</v>
      </c>
      <c r="D38" s="2" t="s">
        <v>158</v>
      </c>
      <c r="E38" s="2" t="s">
        <v>202</v>
      </c>
      <c r="F38" s="2" t="s">
        <v>446</v>
      </c>
      <c r="G38" s="2" t="s">
        <v>447</v>
      </c>
      <c r="H38" s="2" t="s">
        <v>448</v>
      </c>
      <c r="I38" s="2" t="s">
        <v>312</v>
      </c>
      <c r="J38" s="2" t="s">
        <v>197</v>
      </c>
      <c r="L38" s="2" t="s">
        <v>178</v>
      </c>
      <c r="M38" s="5">
        <v>44677.0</v>
      </c>
      <c r="N38" s="2" t="s">
        <v>449</v>
      </c>
      <c r="O38" s="6" t="s">
        <v>450</v>
      </c>
      <c r="P38" s="7" t="str">
        <f>HYPERLINK("https://drive.google.com/file/d/1ZCJSYpJIYjHqaiZOwS--46BmtWlWpiMK/view?usp=drivesdk","azad hassan abdullah - Statistical methods and methods of error handling in physical education research and studies")</f>
        <v>azad hassan abdullah - Statistical methods and methods of error handling in physical education research and studies</v>
      </c>
      <c r="Q38" s="2" t="s">
        <v>451</v>
      </c>
      <c r="R38" s="2"/>
      <c r="S38" s="2"/>
      <c r="T38" s="2"/>
      <c r="U38" s="2"/>
      <c r="V38" s="2"/>
    </row>
    <row r="39">
      <c r="A39" s="4">
        <v>44677.964286875</v>
      </c>
      <c r="B39" s="2" t="s">
        <v>169</v>
      </c>
      <c r="C39" s="2" t="s">
        <v>452</v>
      </c>
      <c r="D39" s="2" t="s">
        <v>171</v>
      </c>
      <c r="E39" s="2" t="s">
        <v>202</v>
      </c>
      <c r="F39" s="8" t="s">
        <v>453</v>
      </c>
      <c r="G39" s="8" t="s">
        <v>454</v>
      </c>
      <c r="H39" s="8" t="s">
        <v>455</v>
      </c>
      <c r="I39" s="2" t="s">
        <v>456</v>
      </c>
      <c r="J39" s="2" t="s">
        <v>197</v>
      </c>
      <c r="K39" s="2" t="s">
        <v>457</v>
      </c>
      <c r="L39" s="2" t="s">
        <v>178</v>
      </c>
      <c r="M39" s="5">
        <v>44677.0</v>
      </c>
      <c r="N39" s="2" t="s">
        <v>458</v>
      </c>
      <c r="O39" s="6" t="s">
        <v>459</v>
      </c>
      <c r="P39" s="7" t="str">
        <f>HYPERLINK("https://drive.google.com/file/d/1cFG2SxYmL5ZtC9ECE3uBZpYn-jpCmDAU/view?usp=drivesdk","Fatima Hussein Owaid - Statistical methods and methods of error handling in physical education research and studies")</f>
        <v>Fatima Hussein Owaid - Statistical methods and methods of error handling in physical education research and studies</v>
      </c>
      <c r="Q39" s="2" t="s">
        <v>460</v>
      </c>
      <c r="R39" s="2"/>
      <c r="S39" s="2"/>
      <c r="T39" s="2"/>
      <c r="U39" s="2"/>
      <c r="V39" s="2"/>
    </row>
    <row r="40">
      <c r="A40" s="4">
        <v>44677.96430119213</v>
      </c>
      <c r="B40" s="2" t="s">
        <v>169</v>
      </c>
      <c r="C40" s="2" t="s">
        <v>461</v>
      </c>
      <c r="D40" s="2" t="s">
        <v>171</v>
      </c>
      <c r="E40" s="2" t="s">
        <v>202</v>
      </c>
      <c r="F40" s="8" t="s">
        <v>462</v>
      </c>
      <c r="G40" s="8" t="s">
        <v>463</v>
      </c>
      <c r="H40" s="8" t="s">
        <v>464</v>
      </c>
      <c r="I40" s="2" t="s">
        <v>465</v>
      </c>
      <c r="J40" s="2" t="s">
        <v>164</v>
      </c>
      <c r="K40" s="8" t="s">
        <v>466</v>
      </c>
      <c r="L40" s="2" t="s">
        <v>178</v>
      </c>
      <c r="M40" s="5">
        <v>44677.0</v>
      </c>
      <c r="N40" s="2" t="s">
        <v>467</v>
      </c>
      <c r="O40" s="6" t="s">
        <v>468</v>
      </c>
      <c r="P40" s="7" t="str">
        <f>HYPERLINK("https://drive.google.com/file/d/1YXKbDWDQASUOMoMEyZiJDnZMDzDZ1dVZ/view?usp=drivesdk","Basam.aziz@soran.edu.iq  - Statistical methods and methods of error handling in physical education research and studies")</f>
        <v>Basam.aziz@soran.edu.iq  - Statistical methods and methods of error handling in physical education research and studies</v>
      </c>
      <c r="Q40" s="2" t="s">
        <v>469</v>
      </c>
      <c r="R40" s="2"/>
      <c r="S40" s="2"/>
      <c r="T40" s="2"/>
      <c r="U40" s="2"/>
      <c r="V40" s="2"/>
    </row>
    <row r="41">
      <c r="A41" s="4">
        <v>44677.964378854165</v>
      </c>
      <c r="B41" s="2" t="s">
        <v>169</v>
      </c>
      <c r="C41" s="2" t="s">
        <v>470</v>
      </c>
      <c r="D41" s="2" t="s">
        <v>158</v>
      </c>
      <c r="E41" s="2" t="s">
        <v>159</v>
      </c>
      <c r="F41" s="2" t="s">
        <v>229</v>
      </c>
      <c r="G41" s="2" t="s">
        <v>471</v>
      </c>
      <c r="H41" s="2" t="s">
        <v>472</v>
      </c>
      <c r="I41" s="2" t="s">
        <v>473</v>
      </c>
      <c r="J41" s="2" t="s">
        <v>197</v>
      </c>
      <c r="L41" s="2" t="s">
        <v>178</v>
      </c>
      <c r="M41" s="5">
        <v>44677.0</v>
      </c>
      <c r="N41" s="2" t="s">
        <v>474</v>
      </c>
      <c r="O41" s="6" t="s">
        <v>475</v>
      </c>
      <c r="P41" s="7" t="str">
        <f>HYPERLINK("https://drive.google.com/file/d/1X0ICY_p2eRYwOsN8XJo8EPvewQN2N9ap/view?usp=drivesdk","FURSAH AHMAD HUSSEIN - Statistical methods and methods of error handling in physical education research and studies")</f>
        <v>FURSAH AHMAD HUSSEIN - Statistical methods and methods of error handling in physical education research and studies</v>
      </c>
      <c r="Q41" s="2" t="s">
        <v>476</v>
      </c>
      <c r="R41" s="2"/>
      <c r="S41" s="2"/>
      <c r="T41" s="2"/>
      <c r="U41" s="2"/>
      <c r="V41" s="2"/>
    </row>
    <row r="42">
      <c r="A42" s="4">
        <v>44677.96501320602</v>
      </c>
      <c r="B42" s="2" t="s">
        <v>169</v>
      </c>
      <c r="C42" s="2" t="s">
        <v>477</v>
      </c>
      <c r="D42" s="2" t="s">
        <v>171</v>
      </c>
      <c r="E42" s="2" t="s">
        <v>202</v>
      </c>
      <c r="F42" s="2" t="s">
        <v>478</v>
      </c>
      <c r="G42" s="2" t="s">
        <v>479</v>
      </c>
      <c r="H42" s="2" t="s">
        <v>480</v>
      </c>
      <c r="I42" s="2" t="s">
        <v>481</v>
      </c>
      <c r="J42" s="2" t="s">
        <v>177</v>
      </c>
      <c r="L42" s="2" t="s">
        <v>178</v>
      </c>
      <c r="M42" s="5">
        <v>44677.0</v>
      </c>
      <c r="N42" s="2" t="s">
        <v>482</v>
      </c>
      <c r="O42" s="6" t="s">
        <v>483</v>
      </c>
      <c r="P42" s="7" t="str">
        <f>HYPERLINK("https://drive.google.com/file/d/10GLdp6nM3KIBhR2B6QNKdtEBrnKhpMx_/view?usp=drivesdk","Assist.Prof.Dr.Hana.Kadum. Shanan - Statistical methods and methods of error handling in physical education research and studies")</f>
        <v>Assist.Prof.Dr.Hana.Kadum. Shanan - Statistical methods and methods of error handling in physical education research and studies</v>
      </c>
      <c r="Q42" s="2" t="s">
        <v>484</v>
      </c>
      <c r="R42" s="2"/>
      <c r="S42" s="2"/>
      <c r="T42" s="2"/>
      <c r="U42" s="2"/>
      <c r="V42" s="2"/>
    </row>
    <row r="43">
      <c r="A43" s="4">
        <v>44677.9654930324</v>
      </c>
      <c r="B43" s="2" t="s">
        <v>169</v>
      </c>
      <c r="C43" s="2" t="s">
        <v>485</v>
      </c>
      <c r="D43" s="2" t="s">
        <v>171</v>
      </c>
      <c r="E43" s="2" t="s">
        <v>202</v>
      </c>
      <c r="F43" s="8" t="s">
        <v>486</v>
      </c>
      <c r="G43" s="8" t="s">
        <v>487</v>
      </c>
      <c r="H43" s="8" t="s">
        <v>488</v>
      </c>
      <c r="I43" s="2" t="s">
        <v>489</v>
      </c>
      <c r="J43" s="2" t="s">
        <v>187</v>
      </c>
      <c r="K43" s="8" t="s">
        <v>490</v>
      </c>
      <c r="L43" s="2" t="s">
        <v>178</v>
      </c>
      <c r="M43" s="5">
        <v>44677.0</v>
      </c>
      <c r="N43" s="2" t="s">
        <v>491</v>
      </c>
      <c r="O43" s="6" t="s">
        <v>492</v>
      </c>
      <c r="P43" s="7" t="str">
        <f>HYPERLINK("https://drive.google.com/file/d/1LLYJdwxKkI5QoQlgmZY7-y6t5Yzw7Bwb/view?usp=drivesdk","ferial sami khalil  - Statistical methods and methods of error handling in physical education research and studies")</f>
        <v>ferial sami khalil  - Statistical methods and methods of error handling in physical education research and studies</v>
      </c>
      <c r="Q43" s="2" t="s">
        <v>493</v>
      </c>
      <c r="R43" s="2"/>
      <c r="S43" s="2"/>
      <c r="T43" s="2"/>
      <c r="U43" s="2"/>
      <c r="V43" s="2"/>
    </row>
    <row r="44">
      <c r="A44" s="4">
        <v>44677.96604260417</v>
      </c>
      <c r="B44" s="2" t="s">
        <v>169</v>
      </c>
      <c r="C44" s="2" t="s">
        <v>494</v>
      </c>
      <c r="D44" s="2" t="s">
        <v>171</v>
      </c>
      <c r="E44" s="2" t="s">
        <v>289</v>
      </c>
      <c r="F44" s="8" t="s">
        <v>495</v>
      </c>
      <c r="G44" s="8" t="s">
        <v>496</v>
      </c>
      <c r="H44" s="8" t="s">
        <v>497</v>
      </c>
      <c r="I44" s="2" t="s">
        <v>498</v>
      </c>
      <c r="J44" s="2" t="s">
        <v>164</v>
      </c>
      <c r="K44" s="2">
        <v>0.0</v>
      </c>
      <c r="L44" s="2" t="s">
        <v>178</v>
      </c>
      <c r="M44" s="5">
        <v>44677.0</v>
      </c>
      <c r="N44" s="2" t="s">
        <v>499</v>
      </c>
      <c r="O44" s="6" t="s">
        <v>500</v>
      </c>
      <c r="P44" s="7" t="str">
        <f>HYPERLINK("https://drive.google.com/file/d/1KZN3HJeA6GWyxh1Qu6fOLVPlMULuCaKp/view?usp=drivesdk","Prof .Dr. Entsar Arebe  - Statistical methods and methods of error handling in physical education research and studies")</f>
        <v>Prof .Dr. Entsar Arebe  - Statistical methods and methods of error handling in physical education research and studies</v>
      </c>
      <c r="Q44" s="2" t="s">
        <v>501</v>
      </c>
      <c r="R44" s="2"/>
      <c r="S44" s="2"/>
      <c r="T44" s="2"/>
      <c r="U44" s="2"/>
      <c r="V44" s="2"/>
    </row>
    <row r="45">
      <c r="A45" s="4">
        <v>44677.96773686343</v>
      </c>
      <c r="B45" s="2" t="s">
        <v>169</v>
      </c>
      <c r="C45" s="2" t="s">
        <v>502</v>
      </c>
      <c r="D45" s="2" t="s">
        <v>171</v>
      </c>
      <c r="E45" s="2" t="s">
        <v>202</v>
      </c>
      <c r="F45" s="8" t="s">
        <v>503</v>
      </c>
      <c r="G45" s="8" t="s">
        <v>504</v>
      </c>
      <c r="H45" s="8" t="s">
        <v>505</v>
      </c>
      <c r="I45" s="2" t="s">
        <v>506</v>
      </c>
      <c r="J45" s="2" t="s">
        <v>197</v>
      </c>
      <c r="L45" s="2" t="s">
        <v>178</v>
      </c>
      <c r="M45" s="5">
        <v>44677.0</v>
      </c>
      <c r="N45" s="2" t="s">
        <v>507</v>
      </c>
      <c r="O45" s="6" t="s">
        <v>508</v>
      </c>
      <c r="P45" s="7" t="str">
        <f>HYPERLINK("https://drive.google.com/file/d/1JJxElfPxjPBw92JnYb3GgHaFQOCp6QUD/view?usp=drivesdk","Hiam Sadiq Ahmed - Statistical methods and methods of error handling in physical education research and studies")</f>
        <v>Hiam Sadiq Ahmed - Statistical methods and methods of error handling in physical education research and studies</v>
      </c>
      <c r="Q45" s="2" t="s">
        <v>509</v>
      </c>
      <c r="R45" s="2"/>
      <c r="S45" s="2"/>
      <c r="T45" s="2"/>
      <c r="U45" s="2"/>
      <c r="V45" s="2"/>
    </row>
    <row r="46">
      <c r="A46" s="4">
        <v>44677.96883914352</v>
      </c>
      <c r="B46" s="2" t="s">
        <v>169</v>
      </c>
      <c r="C46" s="2" t="s">
        <v>510</v>
      </c>
      <c r="D46" s="2" t="s">
        <v>158</v>
      </c>
      <c r="E46" s="2" t="s">
        <v>159</v>
      </c>
      <c r="F46" s="2" t="s">
        <v>511</v>
      </c>
      <c r="G46" s="2" t="s">
        <v>512</v>
      </c>
      <c r="H46" s="2" t="s">
        <v>513</v>
      </c>
      <c r="I46" s="2" t="s">
        <v>514</v>
      </c>
      <c r="J46" s="2" t="s">
        <v>164</v>
      </c>
      <c r="L46" s="2" t="s">
        <v>178</v>
      </c>
      <c r="M46" s="5">
        <v>44677.0</v>
      </c>
      <c r="N46" s="2" t="s">
        <v>515</v>
      </c>
      <c r="O46" s="6" t="s">
        <v>516</v>
      </c>
      <c r="P46" s="7" t="str">
        <f>HYPERLINK("https://drive.google.com/file/d/1KiQ7-vEbY0X4_I3huoHd1aU4Rx8h473q/view?usp=drivesdk","Oras Basim Jameel - Statistical methods and methods of error handling in physical education research and studies")</f>
        <v>Oras Basim Jameel - Statistical methods and methods of error handling in physical education research and studies</v>
      </c>
      <c r="Q46" s="2" t="s">
        <v>517</v>
      </c>
      <c r="R46" s="2"/>
      <c r="S46" s="2"/>
      <c r="T46" s="2"/>
      <c r="U46" s="2"/>
      <c r="V46" s="2"/>
    </row>
    <row r="47">
      <c r="A47" s="4">
        <v>44677.969141180554</v>
      </c>
      <c r="B47" s="2" t="s">
        <v>169</v>
      </c>
      <c r="C47" s="2" t="s">
        <v>518</v>
      </c>
      <c r="D47" s="2" t="s">
        <v>171</v>
      </c>
      <c r="E47" s="2" t="s">
        <v>202</v>
      </c>
      <c r="F47" s="2" t="s">
        <v>519</v>
      </c>
      <c r="G47" s="2" t="s">
        <v>520</v>
      </c>
      <c r="H47" s="2" t="s">
        <v>521</v>
      </c>
      <c r="I47" s="2" t="s">
        <v>522</v>
      </c>
      <c r="J47" s="2" t="s">
        <v>187</v>
      </c>
      <c r="K47" s="8" t="s">
        <v>523</v>
      </c>
      <c r="L47" s="2" t="s">
        <v>178</v>
      </c>
      <c r="M47" s="5">
        <v>44677.0</v>
      </c>
      <c r="N47" s="2" t="s">
        <v>524</v>
      </c>
      <c r="O47" s="6" t="s">
        <v>525</v>
      </c>
      <c r="P47" s="7" t="str">
        <f>HYPERLINK("https://drive.google.com/file/d/1K4q0HZ5WikfzroZa9jmr00fn3sxbA6i5/view?usp=drivesdk","Ibtehaj Raheem Ali  - Statistical methods and methods of error handling in physical education research and studies")</f>
        <v>Ibtehaj Raheem Ali  - Statistical methods and methods of error handling in physical education research and studies</v>
      </c>
      <c r="Q47" s="2" t="s">
        <v>526</v>
      </c>
      <c r="R47" s="2"/>
      <c r="S47" s="2"/>
      <c r="T47" s="2"/>
      <c r="U47" s="2"/>
      <c r="V47" s="2"/>
    </row>
    <row r="48">
      <c r="A48" s="4">
        <v>44677.969908865736</v>
      </c>
      <c r="B48" s="2" t="s">
        <v>169</v>
      </c>
      <c r="C48" s="2" t="s">
        <v>260</v>
      </c>
      <c r="D48" s="2" t="s">
        <v>171</v>
      </c>
      <c r="E48" s="2" t="s">
        <v>202</v>
      </c>
      <c r="F48" s="2" t="s">
        <v>152</v>
      </c>
      <c r="G48" s="2" t="s">
        <v>153</v>
      </c>
      <c r="H48" s="2" t="s">
        <v>527</v>
      </c>
      <c r="I48" s="2" t="s">
        <v>262</v>
      </c>
      <c r="J48" s="2" t="s">
        <v>164</v>
      </c>
      <c r="K48" s="2" t="s">
        <v>528</v>
      </c>
      <c r="L48" s="2" t="s">
        <v>178</v>
      </c>
      <c r="M48" s="5">
        <v>44677.0</v>
      </c>
      <c r="N48" s="2" t="s">
        <v>529</v>
      </c>
      <c r="O48" s="6" t="s">
        <v>530</v>
      </c>
      <c r="P48" s="7" t="str">
        <f>HYPERLINK("https://drive.google.com/file/d/1zAexBMdjs7KyIlofDe9uTKMq8WT6kJ6Q/view?usp=drivesdk","saadaldeen muhammad nuri saed - Statistical methods and methods of error handling in physical education research and studies")</f>
        <v>saadaldeen muhammad nuri saed - Statistical methods and methods of error handling in physical education research and studies</v>
      </c>
      <c r="Q48" s="2" t="s">
        <v>531</v>
      </c>
      <c r="R48" s="2"/>
      <c r="S48" s="2"/>
      <c r="T48" s="2"/>
      <c r="U48" s="2"/>
      <c r="V48" s="2"/>
    </row>
    <row r="49">
      <c r="A49" s="4">
        <v>44677.97046489583</v>
      </c>
      <c r="B49" s="2" t="s">
        <v>169</v>
      </c>
      <c r="C49" s="2" t="s">
        <v>532</v>
      </c>
      <c r="D49" s="2" t="s">
        <v>171</v>
      </c>
      <c r="E49" s="2" t="s">
        <v>289</v>
      </c>
      <c r="F49" s="8" t="s">
        <v>331</v>
      </c>
      <c r="G49" s="8" t="s">
        <v>533</v>
      </c>
      <c r="H49" s="8" t="s">
        <v>534</v>
      </c>
      <c r="I49" s="2" t="s">
        <v>535</v>
      </c>
      <c r="J49" s="2" t="s">
        <v>187</v>
      </c>
      <c r="K49" s="8" t="s">
        <v>536</v>
      </c>
      <c r="L49" s="2" t="s">
        <v>178</v>
      </c>
      <c r="M49" s="5">
        <v>44677.0</v>
      </c>
      <c r="N49" s="2" t="s">
        <v>537</v>
      </c>
      <c r="O49" s="6" t="s">
        <v>538</v>
      </c>
      <c r="P49" s="7" t="str">
        <f>HYPERLINK("https://drive.google.com/file/d/1pkAfy3M5Jps2t2S13PSk4efMzNDnhVNw/view?usp=drivesdk","Bushra KadhumALHammashi - Statistical methods and methods of error handling in physical education research and studies")</f>
        <v>Bushra KadhumALHammashi - Statistical methods and methods of error handling in physical education research and studies</v>
      </c>
      <c r="Q49" s="2" t="s">
        <v>539</v>
      </c>
      <c r="R49" s="2"/>
      <c r="S49" s="2"/>
      <c r="T49" s="2"/>
      <c r="U49" s="2"/>
      <c r="V49" s="2"/>
    </row>
    <row r="50">
      <c r="A50" s="4">
        <v>44677.970955682875</v>
      </c>
      <c r="B50" s="2" t="s">
        <v>169</v>
      </c>
      <c r="C50" s="8" t="s">
        <v>399</v>
      </c>
      <c r="D50" s="2" t="s">
        <v>158</v>
      </c>
      <c r="E50" s="2" t="s">
        <v>172</v>
      </c>
      <c r="F50" s="8" t="s">
        <v>540</v>
      </c>
      <c r="G50" s="8" t="s">
        <v>541</v>
      </c>
      <c r="H50" s="8" t="s">
        <v>542</v>
      </c>
      <c r="I50" s="2" t="s">
        <v>403</v>
      </c>
      <c r="J50" s="2" t="s">
        <v>187</v>
      </c>
      <c r="L50" s="2" t="s">
        <v>178</v>
      </c>
      <c r="M50" s="5">
        <v>44677.0</v>
      </c>
      <c r="N50" s="2" t="s">
        <v>543</v>
      </c>
      <c r="O50" s="6" t="s">
        <v>544</v>
      </c>
      <c r="P50" s="7" t="str">
        <f>HYPERLINK("https://drive.google.com/file/d/14T2mMWzT9_bE48Gq27GMJRwtRdnvHY_0/view?usp=drivesdk","منيرة عثمان حسن  - Statistical methods and methods of error handling in physical education research and studies")</f>
        <v>منيرة عثمان حسن  - Statistical methods and methods of error handling in physical education research and studies</v>
      </c>
      <c r="Q50" s="2" t="s">
        <v>545</v>
      </c>
      <c r="R50" s="2"/>
      <c r="S50" s="2"/>
      <c r="T50" s="2"/>
      <c r="U50" s="2"/>
      <c r="V50" s="2"/>
    </row>
    <row r="51">
      <c r="A51" s="4">
        <v>44677.971468194446</v>
      </c>
      <c r="B51" s="2" t="s">
        <v>169</v>
      </c>
      <c r="C51" s="2" t="s">
        <v>546</v>
      </c>
      <c r="D51" s="2" t="s">
        <v>171</v>
      </c>
      <c r="E51" s="2" t="s">
        <v>289</v>
      </c>
      <c r="F51" s="2" t="s">
        <v>547</v>
      </c>
      <c r="G51" s="8" t="s">
        <v>389</v>
      </c>
      <c r="H51" s="2" t="s">
        <v>548</v>
      </c>
      <c r="I51" s="2" t="s">
        <v>549</v>
      </c>
      <c r="J51" s="2" t="s">
        <v>197</v>
      </c>
      <c r="K51" s="8" t="s">
        <v>389</v>
      </c>
      <c r="L51" s="2" t="s">
        <v>178</v>
      </c>
      <c r="M51" s="5">
        <v>44677.0</v>
      </c>
      <c r="N51" s="2" t="s">
        <v>550</v>
      </c>
      <c r="O51" s="6" t="s">
        <v>551</v>
      </c>
      <c r="P51" s="7" t="str">
        <f>HYPERLINK("https://drive.google.com/file/d/1yQ319jnMun6f4ulk8jbxyyx7PguVr6XS/view?usp=drivesdk","basem sami she ehed - Statistical methods and methods of error handling in physical education research and studies")</f>
        <v>basem sami she ehed - Statistical methods and methods of error handling in physical education research and studies</v>
      </c>
      <c r="Q51" s="2" t="s">
        <v>552</v>
      </c>
      <c r="R51" s="2"/>
      <c r="S51" s="2"/>
      <c r="T51" s="2"/>
      <c r="U51" s="2"/>
      <c r="V51" s="2"/>
    </row>
    <row r="52">
      <c r="A52" s="4">
        <v>44677.971690844905</v>
      </c>
      <c r="B52" s="2" t="s">
        <v>169</v>
      </c>
      <c r="C52" s="2" t="s">
        <v>553</v>
      </c>
      <c r="D52" s="2" t="s">
        <v>171</v>
      </c>
      <c r="E52" s="2" t="s">
        <v>289</v>
      </c>
      <c r="F52" s="2" t="s">
        <v>554</v>
      </c>
      <c r="G52" s="2" t="s">
        <v>555</v>
      </c>
      <c r="H52" s="2" t="s">
        <v>556</v>
      </c>
      <c r="I52" s="2" t="s">
        <v>557</v>
      </c>
      <c r="J52" s="2" t="s">
        <v>177</v>
      </c>
      <c r="K52" s="2" t="s">
        <v>558</v>
      </c>
      <c r="L52" s="2" t="s">
        <v>178</v>
      </c>
      <c r="M52" s="5">
        <v>44677.0</v>
      </c>
      <c r="N52" s="2" t="s">
        <v>559</v>
      </c>
      <c r="O52" s="6" t="s">
        <v>560</v>
      </c>
      <c r="P52" s="7" t="str">
        <f>HYPERLINK("https://drive.google.com/file/d/1zUxcVvnbrBoPtyYTUTfP-sVDZd_cn7An/view?usp=drivesdk","Iqbal Abdul Hussein Neamah  - Statistical methods and methods of error handling in physical education research and studies")</f>
        <v>Iqbal Abdul Hussein Neamah  - Statistical methods and methods of error handling in physical education research and studies</v>
      </c>
      <c r="Q52" s="2" t="s">
        <v>561</v>
      </c>
      <c r="R52" s="2"/>
      <c r="S52" s="2"/>
      <c r="T52" s="2"/>
      <c r="U52" s="2"/>
      <c r="V52" s="2"/>
    </row>
    <row r="53">
      <c r="A53" s="4">
        <v>44677.97220362269</v>
      </c>
      <c r="B53" s="2" t="s">
        <v>169</v>
      </c>
      <c r="C53" s="2" t="s">
        <v>562</v>
      </c>
      <c r="D53" s="2" t="s">
        <v>171</v>
      </c>
      <c r="E53" s="2" t="s">
        <v>202</v>
      </c>
      <c r="F53" s="2" t="s">
        <v>563</v>
      </c>
      <c r="G53" s="2" t="s">
        <v>564</v>
      </c>
      <c r="H53" s="2" t="s">
        <v>565</v>
      </c>
      <c r="I53" s="2" t="s">
        <v>566</v>
      </c>
      <c r="J53" s="2" t="s">
        <v>164</v>
      </c>
      <c r="L53" s="2" t="s">
        <v>178</v>
      </c>
      <c r="M53" s="5">
        <v>44677.0</v>
      </c>
      <c r="N53" s="2" t="s">
        <v>567</v>
      </c>
      <c r="O53" s="6" t="s">
        <v>568</v>
      </c>
      <c r="P53" s="7" t="str">
        <f>HYPERLINK("https://drive.google.com/file/d/1H7JUdXutxsZpW7OR_3XrZvA-K_TuXGG5/view?usp=drivesdk","Haider Mohammed Muslih  - Statistical methods and methods of error handling in physical education research and studies")</f>
        <v>Haider Mohammed Muslih  - Statistical methods and methods of error handling in physical education research and studies</v>
      </c>
      <c r="Q53" s="2" t="s">
        <v>569</v>
      </c>
      <c r="R53" s="2"/>
      <c r="S53" s="2"/>
      <c r="T53" s="2"/>
      <c r="U53" s="2"/>
      <c r="V53" s="2"/>
    </row>
    <row r="54">
      <c r="A54" s="4">
        <v>44677.97221504629</v>
      </c>
      <c r="B54" s="2" t="s">
        <v>169</v>
      </c>
      <c r="C54" s="2" t="s">
        <v>570</v>
      </c>
      <c r="D54" s="2" t="s">
        <v>171</v>
      </c>
      <c r="E54" s="2" t="s">
        <v>202</v>
      </c>
      <c r="F54" s="2" t="s">
        <v>571</v>
      </c>
      <c r="G54" s="2" t="s">
        <v>572</v>
      </c>
      <c r="H54" s="2" t="s">
        <v>573</v>
      </c>
      <c r="I54" s="2" t="s">
        <v>574</v>
      </c>
      <c r="J54" s="2" t="s">
        <v>197</v>
      </c>
      <c r="L54" s="2" t="s">
        <v>178</v>
      </c>
      <c r="M54" s="5">
        <v>44677.0</v>
      </c>
      <c r="N54" s="2" t="s">
        <v>575</v>
      </c>
      <c r="O54" s="6" t="s">
        <v>576</v>
      </c>
      <c r="P54" s="7" t="str">
        <f>HYPERLINK("https://drive.google.com/file/d/1C30XuwwfLsBTPfgiFiuask9-CuMagN4P/view?usp=drivesdk"," Nagham salman kareem - Statistical methods and methods of error handling in physical education research and studies")</f>
        <v> Nagham salman kareem - Statistical methods and methods of error handling in physical education research and studies</v>
      </c>
      <c r="Q54" s="2" t="s">
        <v>577</v>
      </c>
      <c r="R54" s="2"/>
      <c r="S54" s="2"/>
      <c r="T54" s="2"/>
      <c r="U54" s="2"/>
      <c r="V54" s="2"/>
    </row>
    <row r="55">
      <c r="A55" s="4">
        <v>44677.97290931713</v>
      </c>
      <c r="B55" s="2" t="s">
        <v>169</v>
      </c>
      <c r="C55" s="2" t="s">
        <v>578</v>
      </c>
      <c r="D55" s="2" t="s">
        <v>171</v>
      </c>
      <c r="E55" s="2" t="s">
        <v>289</v>
      </c>
      <c r="F55" s="2" t="s">
        <v>554</v>
      </c>
      <c r="G55" s="2" t="s">
        <v>555</v>
      </c>
      <c r="H55" s="2" t="s">
        <v>379</v>
      </c>
      <c r="I55" s="2" t="s">
        <v>579</v>
      </c>
      <c r="J55" s="2" t="s">
        <v>177</v>
      </c>
      <c r="K55" s="2" t="s">
        <v>580</v>
      </c>
      <c r="L55" s="2" t="s">
        <v>178</v>
      </c>
      <c r="M55" s="5">
        <v>44677.0</v>
      </c>
      <c r="N55" s="2" t="s">
        <v>581</v>
      </c>
      <c r="O55" s="6" t="s">
        <v>582</v>
      </c>
      <c r="P55" s="7" t="str">
        <f>HYPERLINK("https://drive.google.com/file/d/1ZNCOmhaaCg46shnbHYfwKj7IoyQK5Go0/view?usp=drivesdk","Sahira Razaq Kadhum  - Statistical methods and methods of error handling in physical education research and studies")</f>
        <v>Sahira Razaq Kadhum  - Statistical methods and methods of error handling in physical education research and studies</v>
      </c>
      <c r="Q55" s="2" t="s">
        <v>583</v>
      </c>
      <c r="R55" s="2"/>
      <c r="S55" s="2"/>
      <c r="T55" s="2"/>
      <c r="U55" s="2"/>
      <c r="V55" s="2"/>
    </row>
    <row r="56">
      <c r="A56" s="4">
        <v>44677.97380994213</v>
      </c>
      <c r="B56" s="2" t="s">
        <v>169</v>
      </c>
      <c r="C56" s="2" t="s">
        <v>584</v>
      </c>
      <c r="D56" s="2" t="s">
        <v>585</v>
      </c>
      <c r="E56" s="2" t="s">
        <v>172</v>
      </c>
      <c r="F56" s="2" t="s">
        <v>586</v>
      </c>
      <c r="G56" s="2" t="s">
        <v>587</v>
      </c>
      <c r="H56" s="2" t="s">
        <v>223</v>
      </c>
      <c r="I56" s="2" t="s">
        <v>588</v>
      </c>
      <c r="J56" s="2" t="s">
        <v>164</v>
      </c>
      <c r="L56" s="2" t="s">
        <v>178</v>
      </c>
      <c r="M56" s="5">
        <v>44677.0</v>
      </c>
      <c r="N56" s="2" t="s">
        <v>589</v>
      </c>
      <c r="O56" s="6" t="s">
        <v>590</v>
      </c>
      <c r="P56" s="7" t="str">
        <f>HYPERLINK("https://drive.google.com/file/d/1KZ91NLaJ2__u03qyXaO0MF90SVKGUyXA/view?usp=drivesdk","Salah hasan yousef  - Statistical methods and methods of error handling in physical education research and studies")</f>
        <v>Salah hasan yousef  - Statistical methods and methods of error handling in physical education research and studies</v>
      </c>
      <c r="Q56" s="2" t="s">
        <v>591</v>
      </c>
      <c r="R56" s="2"/>
      <c r="S56" s="2"/>
      <c r="T56" s="2"/>
      <c r="U56" s="2"/>
      <c r="V56" s="2"/>
    </row>
    <row r="57">
      <c r="A57" s="4">
        <v>44677.9739582176</v>
      </c>
      <c r="B57" s="2" t="s">
        <v>169</v>
      </c>
      <c r="C57" s="2" t="s">
        <v>592</v>
      </c>
      <c r="D57" s="2" t="s">
        <v>585</v>
      </c>
      <c r="E57" s="2" t="s">
        <v>593</v>
      </c>
      <c r="F57" s="8" t="s">
        <v>594</v>
      </c>
      <c r="G57" s="8" t="s">
        <v>331</v>
      </c>
      <c r="H57" s="8" t="s">
        <v>595</v>
      </c>
      <c r="I57" s="2" t="s">
        <v>596</v>
      </c>
      <c r="J57" s="2" t="s">
        <v>187</v>
      </c>
      <c r="K57" s="8" t="s">
        <v>597</v>
      </c>
      <c r="L57" s="2" t="s">
        <v>178</v>
      </c>
      <c r="M57" s="5">
        <v>44677.0</v>
      </c>
      <c r="N57" s="2" t="s">
        <v>598</v>
      </c>
      <c r="O57" s="6" t="s">
        <v>599</v>
      </c>
      <c r="P57" s="7" t="str">
        <f>HYPERLINK("https://drive.google.com/file/d/1elzsHC3j-JvPs_axs_o9GKdbW5hukRq_/view?usp=drivesdk","Nawars Mahmood sabea - Statistical methods and methods of error handling in physical education research and studies")</f>
        <v>Nawars Mahmood sabea - Statistical methods and methods of error handling in physical education research and studies</v>
      </c>
      <c r="Q57" s="2" t="s">
        <v>600</v>
      </c>
      <c r="R57" s="2"/>
      <c r="S57" s="2"/>
      <c r="T57" s="2"/>
      <c r="U57" s="2"/>
      <c r="V57" s="2"/>
    </row>
    <row r="58">
      <c r="A58" s="4">
        <v>44677.97460565972</v>
      </c>
      <c r="B58" s="2" t="s">
        <v>169</v>
      </c>
      <c r="C58" s="2" t="s">
        <v>601</v>
      </c>
      <c r="D58" s="2" t="s">
        <v>171</v>
      </c>
      <c r="E58" s="2" t="s">
        <v>289</v>
      </c>
      <c r="F58" s="2" t="s">
        <v>602</v>
      </c>
      <c r="G58" s="2" t="s">
        <v>603</v>
      </c>
      <c r="H58" s="2" t="s">
        <v>604</v>
      </c>
      <c r="I58" s="2" t="s">
        <v>605</v>
      </c>
      <c r="J58" s="2" t="s">
        <v>177</v>
      </c>
      <c r="L58" s="2" t="s">
        <v>178</v>
      </c>
      <c r="M58" s="5">
        <v>44677.0</v>
      </c>
      <c r="N58" s="2" t="s">
        <v>606</v>
      </c>
      <c r="O58" s="6" t="s">
        <v>607</v>
      </c>
      <c r="P58" s="7" t="str">
        <f>HYPERLINK("https://drive.google.com/file/d/1iQHyZDWCcLjwE2KTzwG9NbBAKg1O9q64/view?usp=drivesdk","Mohammed Naji Abugneam - Statistical methods and methods of error handling in physical education research and studies")</f>
        <v>Mohammed Naji Abugneam - Statistical methods and methods of error handling in physical education research and studies</v>
      </c>
      <c r="Q58" s="2" t="s">
        <v>608</v>
      </c>
      <c r="R58" s="2"/>
      <c r="S58" s="2"/>
      <c r="T58" s="2"/>
      <c r="U58" s="2"/>
      <c r="V58" s="2"/>
    </row>
    <row r="59">
      <c r="A59" s="4">
        <v>44677.97466719907</v>
      </c>
      <c r="B59" s="2" t="s">
        <v>169</v>
      </c>
      <c r="C59" s="2" t="s">
        <v>609</v>
      </c>
      <c r="D59" s="2" t="s">
        <v>171</v>
      </c>
      <c r="E59" s="2" t="s">
        <v>172</v>
      </c>
      <c r="F59" s="2" t="s">
        <v>610</v>
      </c>
      <c r="G59" s="2" t="s">
        <v>611</v>
      </c>
      <c r="H59" s="2" t="s">
        <v>612</v>
      </c>
      <c r="I59" s="2" t="s">
        <v>613</v>
      </c>
      <c r="J59" s="2" t="s">
        <v>177</v>
      </c>
      <c r="K59" s="2" t="s">
        <v>614</v>
      </c>
      <c r="L59" s="2" t="s">
        <v>178</v>
      </c>
      <c r="M59" s="5">
        <v>44677.0</v>
      </c>
      <c r="N59" s="2" t="s">
        <v>615</v>
      </c>
      <c r="O59" s="6" t="s">
        <v>616</v>
      </c>
      <c r="P59" s="7" t="str">
        <f>HYPERLINK("https://drive.google.com/file/d/1sInx865oeeOTeX51YQLsJPc7KN2yuTzG/view?usp=drivesdk","kurdistan Rafiq - Statistical methods and methods of error handling in physical education research and studies")</f>
        <v>kurdistan Rafiq - Statistical methods and methods of error handling in physical education research and studies</v>
      </c>
      <c r="Q59" s="2" t="s">
        <v>617</v>
      </c>
      <c r="R59" s="2"/>
      <c r="S59" s="2"/>
      <c r="T59" s="2"/>
      <c r="U59" s="2"/>
      <c r="V59" s="2"/>
    </row>
    <row r="60">
      <c r="A60" s="4">
        <v>44677.97522065972</v>
      </c>
      <c r="B60" s="2" t="s">
        <v>169</v>
      </c>
      <c r="C60" s="2" t="s">
        <v>618</v>
      </c>
      <c r="D60" s="2" t="s">
        <v>158</v>
      </c>
      <c r="E60" s="2" t="s">
        <v>202</v>
      </c>
      <c r="F60" s="2" t="s">
        <v>619</v>
      </c>
      <c r="G60" s="2" t="s">
        <v>620</v>
      </c>
      <c r="H60" s="2" t="s">
        <v>448</v>
      </c>
      <c r="I60" s="2" t="s">
        <v>621</v>
      </c>
      <c r="J60" s="2" t="s">
        <v>197</v>
      </c>
      <c r="L60" s="2" t="s">
        <v>178</v>
      </c>
      <c r="M60" s="5">
        <v>44677.0</v>
      </c>
      <c r="N60" s="2" t="s">
        <v>622</v>
      </c>
      <c r="O60" s="6" t="s">
        <v>623</v>
      </c>
      <c r="P60" s="7" t="str">
        <f>HYPERLINK("https://drive.google.com/file/d/18MpwgEXWoSZcVxNNTGjpIjF9Bu3TUl89/view?usp=drivesdk","azadhassan abdullah - Statistical methods and methods of error handling in physical education research and studies")</f>
        <v>azadhassan abdullah - Statistical methods and methods of error handling in physical education research and studies</v>
      </c>
      <c r="Q60" s="2" t="s">
        <v>624</v>
      </c>
      <c r="R60" s="2"/>
      <c r="S60" s="2"/>
      <c r="T60" s="2"/>
      <c r="U60" s="2"/>
      <c r="V60" s="2"/>
    </row>
    <row r="61">
      <c r="A61" s="4">
        <v>44677.97528789352</v>
      </c>
      <c r="B61" s="2" t="s">
        <v>169</v>
      </c>
      <c r="C61" s="2" t="s">
        <v>625</v>
      </c>
      <c r="D61" s="2" t="s">
        <v>158</v>
      </c>
      <c r="E61" s="2" t="s">
        <v>172</v>
      </c>
      <c r="F61" s="8" t="s">
        <v>626</v>
      </c>
      <c r="G61" s="8" t="s">
        <v>627</v>
      </c>
      <c r="H61" s="8" t="s">
        <v>628</v>
      </c>
      <c r="I61" s="2" t="s">
        <v>629</v>
      </c>
      <c r="J61" s="2" t="s">
        <v>177</v>
      </c>
      <c r="K61" s="8" t="s">
        <v>464</v>
      </c>
      <c r="L61" s="2" t="s">
        <v>178</v>
      </c>
      <c r="M61" s="5">
        <v>44677.0</v>
      </c>
      <c r="N61" s="2" t="s">
        <v>630</v>
      </c>
      <c r="O61" s="6" t="s">
        <v>631</v>
      </c>
      <c r="P61" s="7" t="str">
        <f>HYPERLINK("https://drive.google.com/file/d/1lAJIyFw3Vz4rBYoLFF_OEnKRJKBEkmtH/view?usp=drivesdk","Zainab Nadhem Shakir  - Statistical methods and methods of error handling in physical education research and studies")</f>
        <v>Zainab Nadhem Shakir  - Statistical methods and methods of error handling in physical education research and studies</v>
      </c>
      <c r="Q61" s="2" t="s">
        <v>632</v>
      </c>
      <c r="R61" s="2"/>
      <c r="S61" s="2"/>
      <c r="T61" s="2"/>
      <c r="U61" s="2"/>
      <c r="V61" s="2"/>
    </row>
    <row r="62">
      <c r="A62" s="4">
        <v>44677.975749351855</v>
      </c>
      <c r="B62" s="2" t="s">
        <v>169</v>
      </c>
      <c r="C62" s="2" t="s">
        <v>633</v>
      </c>
      <c r="D62" s="2" t="s">
        <v>171</v>
      </c>
      <c r="E62" s="2" t="s">
        <v>172</v>
      </c>
      <c r="F62" s="2" t="s">
        <v>221</v>
      </c>
      <c r="G62" s="2" t="s">
        <v>222</v>
      </c>
      <c r="H62" s="2" t="s">
        <v>238</v>
      </c>
      <c r="I62" s="2" t="s">
        <v>437</v>
      </c>
      <c r="J62" s="2" t="s">
        <v>177</v>
      </c>
      <c r="L62" s="2" t="s">
        <v>178</v>
      </c>
      <c r="M62" s="5">
        <v>44677.0</v>
      </c>
      <c r="N62" s="2" t="s">
        <v>634</v>
      </c>
      <c r="O62" s="6" t="s">
        <v>635</v>
      </c>
      <c r="P62" s="7" t="str">
        <f>HYPERLINK("https://drive.google.com/file/d/1tr2_pDWvtO8iV4bwQ-oiNma_SoAMN1ow/view?usp=drivesdk"," Dr .NAQEE HAMZAH JASIM AL SIYAF  - Statistical methods and methods of error handling in physical education research and studies")</f>
        <v> Dr .NAQEE HAMZAH JASIM AL SIYAF  - Statistical methods and methods of error handling in physical education research and studies</v>
      </c>
      <c r="Q62" s="2" t="s">
        <v>636</v>
      </c>
      <c r="R62" s="2"/>
      <c r="S62" s="2"/>
      <c r="T62" s="2"/>
      <c r="U62" s="2"/>
      <c r="V62" s="2"/>
    </row>
    <row r="63">
      <c r="A63" s="4">
        <v>44677.97715859953</v>
      </c>
      <c r="B63" s="2" t="s">
        <v>169</v>
      </c>
      <c r="C63" s="2" t="s">
        <v>637</v>
      </c>
      <c r="D63" s="2" t="s">
        <v>171</v>
      </c>
      <c r="E63" s="2" t="s">
        <v>202</v>
      </c>
      <c r="F63" s="2" t="s">
        <v>602</v>
      </c>
      <c r="G63" s="2" t="s">
        <v>638</v>
      </c>
      <c r="H63" s="2" t="s">
        <v>639</v>
      </c>
      <c r="I63" s="2" t="s">
        <v>640</v>
      </c>
      <c r="J63" s="2" t="s">
        <v>187</v>
      </c>
      <c r="L63" s="2" t="s">
        <v>178</v>
      </c>
      <c r="M63" s="5">
        <v>44677.0</v>
      </c>
      <c r="N63" s="2" t="s">
        <v>641</v>
      </c>
      <c r="O63" s="6" t="s">
        <v>642</v>
      </c>
      <c r="P63" s="7" t="str">
        <f>HYPERLINK("https://drive.google.com/file/d/1SVpA0y-74QZ3tBKPAqSUIGN0tusdEmaY/view?usp=drivesdk","Dr. Monaf abd alazaz Moamad  - Statistical methods and methods of error handling in physical education research and studies")</f>
        <v>Dr. Monaf abd alazaz Moamad  - Statistical methods and methods of error handling in physical education research and studies</v>
      </c>
      <c r="Q63" s="2" t="s">
        <v>643</v>
      </c>
      <c r="R63" s="2"/>
      <c r="S63" s="2"/>
      <c r="T63" s="2"/>
      <c r="U63" s="2"/>
      <c r="V63" s="2"/>
    </row>
    <row r="64">
      <c r="A64" s="4">
        <v>44677.97896482639</v>
      </c>
      <c r="B64" s="2" t="s">
        <v>169</v>
      </c>
      <c r="C64" s="2" t="s">
        <v>644</v>
      </c>
      <c r="D64" s="2" t="s">
        <v>171</v>
      </c>
      <c r="E64" s="2" t="s">
        <v>172</v>
      </c>
      <c r="F64" s="2" t="s">
        <v>645</v>
      </c>
      <c r="G64" s="2" t="s">
        <v>646</v>
      </c>
      <c r="H64" s="2" t="s">
        <v>647</v>
      </c>
      <c r="I64" s="2" t="s">
        <v>648</v>
      </c>
      <c r="J64" s="2" t="s">
        <v>197</v>
      </c>
      <c r="K64" s="2" t="s">
        <v>649</v>
      </c>
      <c r="L64" s="2" t="s">
        <v>178</v>
      </c>
      <c r="M64" s="5">
        <v>44677.0</v>
      </c>
      <c r="N64" s="2" t="s">
        <v>650</v>
      </c>
      <c r="O64" s="6" t="s">
        <v>651</v>
      </c>
      <c r="P64" s="7" t="str">
        <f>HYPERLINK("https://drive.google.com/file/d/1hdOL7QADvB1Ivg_a738RkeaAV9yA3eRJ/view?usp=drivesdk","ZhianJamal Othman - Statistical methods and methods of error handling in physical education research and studies")</f>
        <v>ZhianJamal Othman - Statistical methods and methods of error handling in physical education research and studies</v>
      </c>
      <c r="Q64" s="2" t="s">
        <v>652</v>
      </c>
      <c r="R64" s="2"/>
      <c r="S64" s="2"/>
      <c r="T64" s="2"/>
      <c r="U64" s="2"/>
      <c r="V64" s="2"/>
    </row>
    <row r="65">
      <c r="A65" s="4">
        <v>44677.981048726855</v>
      </c>
      <c r="B65" s="2" t="s">
        <v>169</v>
      </c>
      <c r="C65" s="2" t="s">
        <v>518</v>
      </c>
      <c r="D65" s="2" t="s">
        <v>171</v>
      </c>
      <c r="E65" s="2" t="s">
        <v>202</v>
      </c>
      <c r="F65" s="2" t="s">
        <v>519</v>
      </c>
      <c r="G65" s="2" t="s">
        <v>653</v>
      </c>
      <c r="H65" s="2" t="s">
        <v>521</v>
      </c>
      <c r="I65" s="2" t="s">
        <v>522</v>
      </c>
      <c r="J65" s="2" t="s">
        <v>177</v>
      </c>
      <c r="K65" s="8" t="s">
        <v>654</v>
      </c>
      <c r="L65" s="2" t="s">
        <v>178</v>
      </c>
      <c r="M65" s="5">
        <v>44677.0</v>
      </c>
      <c r="N65" s="2" t="s">
        <v>655</v>
      </c>
      <c r="O65" s="6" t="s">
        <v>656</v>
      </c>
      <c r="P65" s="7" t="str">
        <f>HYPERLINK("https://drive.google.com/file/d/1Pkb67aAYM89mNJlVm1clW3Ch1ZFMCo6Y/view?usp=drivesdk","Ibtehaj Raheem Ali  - Statistical methods and methods of error handling in physical education research and studies")</f>
        <v>Ibtehaj Raheem Ali  - Statistical methods and methods of error handling in physical education research and studies</v>
      </c>
      <c r="Q65" s="2" t="s">
        <v>657</v>
      </c>
      <c r="R65" s="2"/>
      <c r="S65" s="2"/>
      <c r="T65" s="2"/>
      <c r="U65" s="2"/>
      <c r="V65" s="2"/>
    </row>
    <row r="66">
      <c r="A66" s="4">
        <v>44677.98320909722</v>
      </c>
      <c r="B66" s="2" t="s">
        <v>169</v>
      </c>
      <c r="C66" s="2" t="s">
        <v>658</v>
      </c>
      <c r="D66" s="2" t="s">
        <v>158</v>
      </c>
      <c r="E66" s="2" t="s">
        <v>159</v>
      </c>
      <c r="F66" s="2" t="s">
        <v>519</v>
      </c>
      <c r="G66" s="8" t="s">
        <v>659</v>
      </c>
      <c r="H66" s="8" t="s">
        <v>660</v>
      </c>
      <c r="I66" s="2" t="s">
        <v>522</v>
      </c>
      <c r="J66" s="2" t="s">
        <v>177</v>
      </c>
      <c r="K66" s="8" t="s">
        <v>661</v>
      </c>
      <c r="L66" s="2" t="s">
        <v>178</v>
      </c>
      <c r="M66" s="5">
        <v>44677.0</v>
      </c>
      <c r="N66" s="2" t="s">
        <v>662</v>
      </c>
      <c r="O66" s="6" t="s">
        <v>663</v>
      </c>
      <c r="P66" s="7" t="str">
        <f>HYPERLINK("https://drive.google.com/file/d/1bTPt0TmnWacRjAiX5rWAlDJPclv6lS1d/view?usp=drivesdk","Ahmed Anwar Saad - Statistical methods and methods of error handling in physical education research and studies")</f>
        <v>Ahmed Anwar Saad - Statistical methods and methods of error handling in physical education research and studies</v>
      </c>
      <c r="Q66" s="2" t="s">
        <v>657</v>
      </c>
      <c r="R66" s="2"/>
      <c r="S66" s="2"/>
      <c r="T66" s="2"/>
      <c r="U66" s="2"/>
      <c r="V66" s="2"/>
    </row>
    <row r="67">
      <c r="A67" s="4">
        <v>44677.984175405094</v>
      </c>
      <c r="B67" s="2" t="s">
        <v>169</v>
      </c>
      <c r="C67" s="2" t="s">
        <v>664</v>
      </c>
      <c r="D67" s="2" t="s">
        <v>171</v>
      </c>
      <c r="E67" s="2" t="s">
        <v>202</v>
      </c>
      <c r="F67" s="2" t="s">
        <v>665</v>
      </c>
      <c r="G67" s="2" t="s">
        <v>666</v>
      </c>
      <c r="H67" s="8" t="s">
        <v>667</v>
      </c>
      <c r="I67" s="2" t="s">
        <v>668</v>
      </c>
      <c r="J67" s="2" t="s">
        <v>177</v>
      </c>
      <c r="L67" s="2" t="s">
        <v>178</v>
      </c>
      <c r="M67" s="5">
        <v>44677.0</v>
      </c>
      <c r="N67" s="2" t="s">
        <v>669</v>
      </c>
      <c r="O67" s="6" t="s">
        <v>670</v>
      </c>
      <c r="P67" s="7" t="str">
        <f>HYPERLINK("https://drive.google.com/file/d/1mqc_a67g_gceRYAzZXpqGFK8LjE2rzUT/view?usp=drivesdk","Saba Qais Ghadban - Statistical methods and methods of error handling in physical education research and studies")</f>
        <v>Saba Qais Ghadban - Statistical methods and methods of error handling in physical education research and studies</v>
      </c>
      <c r="Q67" s="2" t="s">
        <v>671</v>
      </c>
      <c r="R67" s="2"/>
      <c r="S67" s="2"/>
      <c r="T67" s="2"/>
      <c r="U67" s="2"/>
      <c r="V67" s="2"/>
    </row>
    <row r="68">
      <c r="A68" s="4">
        <v>44677.98624557871</v>
      </c>
      <c r="B68" s="2" t="s">
        <v>169</v>
      </c>
      <c r="C68" s="2" t="s">
        <v>672</v>
      </c>
      <c r="D68" s="2" t="s">
        <v>158</v>
      </c>
      <c r="E68" s="2" t="s">
        <v>673</v>
      </c>
      <c r="F68" s="2" t="s">
        <v>674</v>
      </c>
      <c r="G68" s="2" t="s">
        <v>675</v>
      </c>
      <c r="H68" s="2" t="s">
        <v>639</v>
      </c>
      <c r="I68" s="2" t="s">
        <v>676</v>
      </c>
      <c r="J68" s="2" t="s">
        <v>164</v>
      </c>
      <c r="K68" s="2" t="s">
        <v>558</v>
      </c>
      <c r="L68" s="2" t="s">
        <v>178</v>
      </c>
      <c r="M68" s="5">
        <v>44677.0</v>
      </c>
      <c r="N68" s="2" t="s">
        <v>677</v>
      </c>
      <c r="O68" s="6" t="s">
        <v>678</v>
      </c>
      <c r="P68" s="7" t="str">
        <f>HYPERLINK("https://drive.google.com/file/d/1Sls3lmyFpiOy5thNynWztuWXCJoLJYuX/view?usp=drivesdk","Zainab Saleh Kazem - Statistical methods and methods of error handling in physical education research and studies")</f>
        <v>Zainab Saleh Kazem - Statistical methods and methods of error handling in physical education research and studies</v>
      </c>
      <c r="Q68" s="2" t="s">
        <v>679</v>
      </c>
      <c r="R68" s="2"/>
      <c r="S68" s="2"/>
      <c r="T68" s="2"/>
      <c r="U68" s="2"/>
      <c r="V68" s="2"/>
    </row>
    <row r="69">
      <c r="A69" s="4">
        <v>44677.98944925926</v>
      </c>
      <c r="B69" s="2" t="s">
        <v>169</v>
      </c>
      <c r="C69" s="2" t="s">
        <v>680</v>
      </c>
      <c r="D69" s="2" t="s">
        <v>171</v>
      </c>
      <c r="E69" s="2" t="s">
        <v>289</v>
      </c>
      <c r="F69" s="2" t="s">
        <v>681</v>
      </c>
      <c r="G69" s="2" t="s">
        <v>682</v>
      </c>
      <c r="H69" s="2" t="s">
        <v>683</v>
      </c>
      <c r="I69" s="2" t="s">
        <v>684</v>
      </c>
      <c r="J69" s="2" t="s">
        <v>177</v>
      </c>
      <c r="L69" s="2" t="s">
        <v>178</v>
      </c>
      <c r="M69" s="5">
        <v>44677.0</v>
      </c>
      <c r="N69" s="2" t="s">
        <v>685</v>
      </c>
      <c r="O69" s="6" t="s">
        <v>686</v>
      </c>
      <c r="P69" s="7" t="str">
        <f>HYPERLINK("https://drive.google.com/file/d/1KJi9gKRXwSvmn90EbwGi2iVRWMLTQUXn/view?usp=drivesdk","Dr firashasan abdul hussain - Statistical methods and methods of error handling in physical education research and studies")</f>
        <v>Dr firashasan abdul hussain - Statistical methods and methods of error handling in physical education research and studies</v>
      </c>
      <c r="Q69" s="2" t="s">
        <v>687</v>
      </c>
      <c r="R69" s="2"/>
      <c r="S69" s="2"/>
      <c r="T69" s="2"/>
      <c r="U69" s="2"/>
      <c r="V69" s="2"/>
    </row>
    <row r="70">
      <c r="A70" s="4">
        <v>44677.990970115745</v>
      </c>
      <c r="B70" s="2" t="s">
        <v>169</v>
      </c>
      <c r="C70" s="2" t="s">
        <v>688</v>
      </c>
      <c r="D70" s="2" t="s">
        <v>171</v>
      </c>
      <c r="E70" s="2" t="s">
        <v>202</v>
      </c>
      <c r="F70" s="8" t="s">
        <v>689</v>
      </c>
      <c r="G70" s="8" t="s">
        <v>690</v>
      </c>
      <c r="H70" s="8" t="s">
        <v>691</v>
      </c>
      <c r="I70" s="2" t="s">
        <v>692</v>
      </c>
      <c r="J70" s="2" t="s">
        <v>207</v>
      </c>
      <c r="K70" s="8" t="s">
        <v>693</v>
      </c>
      <c r="L70" s="2" t="s">
        <v>178</v>
      </c>
      <c r="M70" s="5">
        <v>44677.0</v>
      </c>
      <c r="N70" s="2" t="s">
        <v>694</v>
      </c>
      <c r="O70" s="6" t="s">
        <v>695</v>
      </c>
      <c r="P70" s="7" t="str">
        <f>HYPERLINK("https://drive.google.com/file/d/1vBmFTkEr6hWyZI5tPeHJlRji60z-dGl1/view?usp=drivesdk","Dr. Amena Kareem Hussein  - Statistical methods and methods of error handling in physical education research and studies")</f>
        <v>Dr. Amena Kareem Hussein  - Statistical methods and methods of error handling in physical education research and studies</v>
      </c>
      <c r="Q70" s="2" t="s">
        <v>696</v>
      </c>
      <c r="R70" s="2"/>
      <c r="S70" s="2"/>
      <c r="T70" s="2"/>
      <c r="U70" s="2"/>
      <c r="V70" s="2"/>
    </row>
    <row r="71">
      <c r="A71" s="4">
        <v>44677.99213114583</v>
      </c>
      <c r="B71" s="2" t="s">
        <v>169</v>
      </c>
      <c r="C71" s="2" t="s">
        <v>697</v>
      </c>
      <c r="D71" s="2" t="s">
        <v>171</v>
      </c>
      <c r="E71" s="2" t="s">
        <v>172</v>
      </c>
      <c r="F71" s="8" t="s">
        <v>698</v>
      </c>
      <c r="G71" s="8" t="s">
        <v>699</v>
      </c>
      <c r="H71" s="8" t="s">
        <v>700</v>
      </c>
      <c r="I71" s="2" t="s">
        <v>701</v>
      </c>
      <c r="J71" s="2" t="s">
        <v>177</v>
      </c>
      <c r="L71" s="2" t="s">
        <v>178</v>
      </c>
      <c r="M71" s="5">
        <v>44677.0</v>
      </c>
      <c r="N71" s="2" t="s">
        <v>702</v>
      </c>
      <c r="O71" s="6" t="s">
        <v>703</v>
      </c>
      <c r="P71" s="7" t="str">
        <f>HYPERLINK("https://drive.google.com/file/d/1DEKbDdV1_UjUFNg57lqn5EY8hGUPqgIC/view?usp=drivesdk","Azhar Abdulwahab Mohammed - Statistical methods and methods of error handling in physical education research and studies")</f>
        <v>Azhar Abdulwahab Mohammed - Statistical methods and methods of error handling in physical education research and studies</v>
      </c>
      <c r="Q71" s="2" t="s">
        <v>704</v>
      </c>
      <c r="R71" s="2"/>
      <c r="S71" s="2"/>
      <c r="T71" s="2"/>
      <c r="U71" s="2"/>
      <c r="V71" s="2"/>
    </row>
    <row r="72">
      <c r="A72" s="4">
        <v>44677.99347265046</v>
      </c>
      <c r="B72" s="2" t="s">
        <v>169</v>
      </c>
      <c r="C72" s="2" t="s">
        <v>705</v>
      </c>
      <c r="D72" s="2" t="s">
        <v>158</v>
      </c>
      <c r="E72" s="2" t="s">
        <v>159</v>
      </c>
      <c r="F72" s="2" t="s">
        <v>706</v>
      </c>
      <c r="G72" s="2" t="s">
        <v>707</v>
      </c>
      <c r="H72" s="2" t="s">
        <v>708</v>
      </c>
      <c r="I72" s="2" t="s">
        <v>709</v>
      </c>
      <c r="J72" s="2" t="s">
        <v>177</v>
      </c>
      <c r="K72" s="2" t="s">
        <v>710</v>
      </c>
      <c r="L72" s="2" t="s">
        <v>178</v>
      </c>
      <c r="M72" s="5">
        <v>44677.0</v>
      </c>
      <c r="N72" s="2" t="s">
        <v>711</v>
      </c>
      <c r="O72" s="6" t="s">
        <v>712</v>
      </c>
      <c r="P72" s="7" t="str">
        <f>HYPERLINK("https://drive.google.com/file/d/18AiWUbkRURW2g_ploAjOcVBIUiwM217N/view?usp=drivesdk","Dakan Bikhtiyar Omer - Statistical methods and methods of error handling in physical education research and studies")</f>
        <v>Dakan Bikhtiyar Omer - Statistical methods and methods of error handling in physical education research and studies</v>
      </c>
      <c r="Q72" s="2" t="s">
        <v>713</v>
      </c>
      <c r="R72" s="2"/>
      <c r="S72" s="2"/>
      <c r="T72" s="2"/>
      <c r="U72" s="2"/>
      <c r="V72" s="2"/>
    </row>
    <row r="73">
      <c r="A73" s="4">
        <v>44677.99430931713</v>
      </c>
      <c r="B73" s="2" t="s">
        <v>169</v>
      </c>
      <c r="C73" s="2" t="s">
        <v>714</v>
      </c>
      <c r="D73" s="2" t="s">
        <v>171</v>
      </c>
      <c r="E73" s="2" t="s">
        <v>202</v>
      </c>
      <c r="F73" s="2" t="s">
        <v>715</v>
      </c>
      <c r="G73" s="2" t="s">
        <v>716</v>
      </c>
      <c r="H73" s="2" t="s">
        <v>717</v>
      </c>
      <c r="I73" s="2" t="s">
        <v>718</v>
      </c>
      <c r="J73" s="2" t="s">
        <v>187</v>
      </c>
      <c r="L73" s="2" t="s">
        <v>178</v>
      </c>
      <c r="M73" s="5">
        <v>44677.0</v>
      </c>
      <c r="N73" s="2" t="s">
        <v>719</v>
      </c>
      <c r="O73" s="6" t="s">
        <v>720</v>
      </c>
      <c r="P73" s="7" t="str">
        <f>HYPERLINK("https://drive.google.com/file/d/1q1pN6lMsVX2NTl8-k9kxFNNdbp5of_2F/view?usp=drivesdk","Dr fadi kibbe - Statistical methods and methods of error handling in physical education research and studies")</f>
        <v>Dr fadi kibbe - Statistical methods and methods of error handling in physical education research and studies</v>
      </c>
      <c r="Q73" s="2" t="s">
        <v>721</v>
      </c>
      <c r="R73" s="2"/>
      <c r="S73" s="2"/>
      <c r="T73" s="2"/>
      <c r="U73" s="2"/>
      <c r="V73" s="2"/>
    </row>
    <row r="74">
      <c r="A74" s="4">
        <v>44677.99433248842</v>
      </c>
      <c r="B74" s="2" t="s">
        <v>169</v>
      </c>
      <c r="C74" s="2" t="s">
        <v>722</v>
      </c>
      <c r="D74" s="2" t="s">
        <v>171</v>
      </c>
      <c r="E74" s="2" t="s">
        <v>289</v>
      </c>
      <c r="F74" s="2" t="s">
        <v>723</v>
      </c>
      <c r="G74" s="2" t="s">
        <v>275</v>
      </c>
      <c r="H74" s="2" t="s">
        <v>564</v>
      </c>
      <c r="I74" s="2" t="s">
        <v>724</v>
      </c>
      <c r="J74" s="2" t="s">
        <v>177</v>
      </c>
      <c r="L74" s="2" t="s">
        <v>178</v>
      </c>
      <c r="M74" s="5">
        <v>44677.0</v>
      </c>
      <c r="N74" s="2" t="s">
        <v>725</v>
      </c>
      <c r="O74" s="6" t="s">
        <v>726</v>
      </c>
      <c r="P74" s="7" t="str">
        <f>HYPERLINK("https://drive.google.com/file/d/1wTu7IWy70XwaCKUinyZxwvp4TsRtPmyt/view?usp=drivesdk","Uday CH. Hasan - Statistical methods and methods of error handling in physical education research and studies")</f>
        <v>Uday CH. Hasan - Statistical methods and methods of error handling in physical education research and studies</v>
      </c>
      <c r="Q74" s="2" t="s">
        <v>727</v>
      </c>
      <c r="R74" s="2"/>
      <c r="S74" s="2"/>
      <c r="T74" s="2"/>
      <c r="U74" s="2"/>
      <c r="V74" s="2"/>
    </row>
    <row r="75">
      <c r="A75" s="4">
        <v>44677.995264108795</v>
      </c>
      <c r="B75" s="2" t="s">
        <v>169</v>
      </c>
      <c r="C75" s="2" t="s">
        <v>728</v>
      </c>
      <c r="D75" s="2" t="s">
        <v>158</v>
      </c>
      <c r="E75" s="2" t="s">
        <v>159</v>
      </c>
      <c r="F75" s="8" t="s">
        <v>729</v>
      </c>
      <c r="G75" s="8" t="s">
        <v>730</v>
      </c>
      <c r="H75" s="8" t="s">
        <v>731</v>
      </c>
      <c r="I75" s="2" t="s">
        <v>732</v>
      </c>
      <c r="J75" s="2" t="s">
        <v>197</v>
      </c>
      <c r="K75" s="8" t="s">
        <v>389</v>
      </c>
      <c r="L75" s="2" t="s">
        <v>178</v>
      </c>
      <c r="M75" s="5">
        <v>44677.0</v>
      </c>
      <c r="N75" s="2" t="s">
        <v>733</v>
      </c>
      <c r="O75" s="6" t="s">
        <v>734</v>
      </c>
      <c r="P75" s="7" t="str">
        <f>HYPERLINK("https://drive.google.com/file/d/1Pu2ZHN55RB7XpKnARmjQdnODUlt_-N94/view?usp=drivesdk","dhmyeaa hamed shehab - Statistical methods and methods of error handling in physical education research and studies")</f>
        <v>dhmyeaa hamed shehab - Statistical methods and methods of error handling in physical education research and studies</v>
      </c>
      <c r="Q75" s="2" t="s">
        <v>735</v>
      </c>
      <c r="R75" s="2"/>
      <c r="S75" s="2"/>
      <c r="T75" s="2"/>
      <c r="U75" s="2"/>
      <c r="V75" s="2"/>
    </row>
    <row r="76">
      <c r="A76" s="4">
        <v>44677.99554043981</v>
      </c>
      <c r="B76" s="2" t="s">
        <v>169</v>
      </c>
      <c r="C76" s="2" t="s">
        <v>736</v>
      </c>
      <c r="D76" s="2" t="s">
        <v>171</v>
      </c>
      <c r="E76" s="2" t="s">
        <v>289</v>
      </c>
      <c r="F76" s="8" t="s">
        <v>495</v>
      </c>
      <c r="G76" s="8" t="s">
        <v>496</v>
      </c>
      <c r="H76" s="8" t="s">
        <v>497</v>
      </c>
      <c r="I76" s="2" t="s">
        <v>498</v>
      </c>
      <c r="J76" s="2" t="s">
        <v>197</v>
      </c>
      <c r="K76" s="2">
        <v>0.0</v>
      </c>
      <c r="L76" s="2" t="s">
        <v>178</v>
      </c>
      <c r="M76" s="5">
        <v>44677.0</v>
      </c>
      <c r="N76" s="2" t="s">
        <v>737</v>
      </c>
      <c r="O76" s="6" t="s">
        <v>738</v>
      </c>
      <c r="P76" s="7" t="str">
        <f>HYPERLINK("https://drive.google.com/file/d/1mEomWTzMQfLwLSitmTiP5q4zY1Kt4Ypd/view?usp=drivesdk","Prof.Dr.Entsar Arebe - Statistical methods and methods of error handling in physical education research and studies")</f>
        <v>Prof.Dr.Entsar Arebe - Statistical methods and methods of error handling in physical education research and studies</v>
      </c>
      <c r="Q76" s="2" t="s">
        <v>739</v>
      </c>
      <c r="R76" s="2"/>
      <c r="S76" s="2"/>
      <c r="T76" s="2"/>
      <c r="U76" s="2"/>
      <c r="V76" s="2"/>
    </row>
    <row r="77">
      <c r="A77" s="4">
        <v>44677.99557708333</v>
      </c>
      <c r="B77" s="2" t="s">
        <v>169</v>
      </c>
      <c r="C77" s="2" t="s">
        <v>740</v>
      </c>
      <c r="D77" s="2" t="s">
        <v>158</v>
      </c>
      <c r="E77" s="2" t="s">
        <v>741</v>
      </c>
      <c r="F77" s="2" t="s">
        <v>742</v>
      </c>
      <c r="G77" s="2" t="s">
        <v>275</v>
      </c>
      <c r="H77" s="2" t="s">
        <v>743</v>
      </c>
      <c r="I77" s="2" t="s">
        <v>744</v>
      </c>
      <c r="J77" s="2" t="s">
        <v>177</v>
      </c>
      <c r="L77" s="2" t="s">
        <v>178</v>
      </c>
      <c r="M77" s="5">
        <v>44677.0</v>
      </c>
      <c r="N77" s="2" t="s">
        <v>745</v>
      </c>
      <c r="O77" s="6" t="s">
        <v>746</v>
      </c>
      <c r="P77" s="7" t="str">
        <f>HYPERLINK("https://drive.google.com/file/d/1RZ6ipmt--hvZoP6CnxZ1DzdCnF--g-OS/view?usp=drivesdk","Mona Harb Kibbeh - Statistical methods and methods of error handling in physical education research and studies")</f>
        <v>Mona Harb Kibbeh - Statistical methods and methods of error handling in physical education research and studies</v>
      </c>
      <c r="Q77" s="2" t="s">
        <v>747</v>
      </c>
      <c r="R77" s="2"/>
      <c r="S77" s="2"/>
      <c r="T77" s="2"/>
      <c r="U77" s="2"/>
      <c r="V77" s="2"/>
    </row>
    <row r="78">
      <c r="A78" s="4">
        <v>44677.99621711805</v>
      </c>
      <c r="B78" s="2" t="s">
        <v>169</v>
      </c>
      <c r="C78" s="2" t="s">
        <v>748</v>
      </c>
      <c r="D78" s="2" t="s">
        <v>158</v>
      </c>
      <c r="E78" s="2" t="s">
        <v>172</v>
      </c>
      <c r="F78" s="2" t="s">
        <v>554</v>
      </c>
      <c r="G78" s="2" t="s">
        <v>749</v>
      </c>
      <c r="H78" s="2" t="s">
        <v>750</v>
      </c>
      <c r="I78" s="2" t="s">
        <v>751</v>
      </c>
      <c r="J78" s="2" t="s">
        <v>197</v>
      </c>
      <c r="L78" s="2" t="s">
        <v>178</v>
      </c>
      <c r="M78" s="5">
        <v>44677.0</v>
      </c>
      <c r="N78" s="2" t="s">
        <v>752</v>
      </c>
      <c r="O78" s="6" t="s">
        <v>753</v>
      </c>
      <c r="P78" s="7" t="str">
        <f>HYPERLINK("https://drive.google.com/file/d/1XSQo6jTbN_1qgoFS3MxPATPro7Jdd0kK/view?usp=drivesdk","Khalid Waleed atta  - Statistical methods and methods of error handling in physical education research and studies")</f>
        <v>Khalid Waleed atta  - Statistical methods and methods of error handling in physical education research and studies</v>
      </c>
      <c r="Q78" s="2" t="s">
        <v>754</v>
      </c>
      <c r="R78" s="2"/>
      <c r="S78" s="2"/>
      <c r="T78" s="2"/>
      <c r="U78" s="2"/>
      <c r="V78" s="2"/>
    </row>
    <row r="79">
      <c r="A79" s="4">
        <v>44677.99759760417</v>
      </c>
      <c r="B79" s="2" t="s">
        <v>169</v>
      </c>
      <c r="C79" s="2" t="s">
        <v>755</v>
      </c>
      <c r="D79" s="2" t="s">
        <v>585</v>
      </c>
      <c r="E79" s="2" t="s">
        <v>159</v>
      </c>
      <c r="F79" s="8" t="s">
        <v>756</v>
      </c>
      <c r="G79" s="8" t="s">
        <v>757</v>
      </c>
      <c r="H79" s="8" t="s">
        <v>758</v>
      </c>
      <c r="I79" s="2" t="s">
        <v>759</v>
      </c>
      <c r="J79" s="2" t="s">
        <v>197</v>
      </c>
      <c r="L79" s="2" t="s">
        <v>178</v>
      </c>
      <c r="M79" s="5">
        <v>44677.0</v>
      </c>
      <c r="N79" s="2" t="s">
        <v>760</v>
      </c>
      <c r="O79" s="6" t="s">
        <v>761</v>
      </c>
      <c r="P79" s="7" t="str">
        <f>HYPERLINK("https://drive.google.com/file/d/1OkMDrgy_fwEiiQwgvjkAYBfOyu6XCkSJ/view?usp=drivesdk","Ali kadhim Abd Alqader - Statistical methods and methods of error handling in physical education research and studies")</f>
        <v>Ali kadhim Abd Alqader - Statistical methods and methods of error handling in physical education research and studies</v>
      </c>
      <c r="Q79" s="2" t="s">
        <v>762</v>
      </c>
      <c r="R79" s="2"/>
      <c r="S79" s="2"/>
      <c r="T79" s="2"/>
      <c r="U79" s="2"/>
      <c r="V79" s="2"/>
    </row>
    <row r="80">
      <c r="A80" s="4">
        <v>44677.998161261574</v>
      </c>
      <c r="B80" s="2" t="s">
        <v>169</v>
      </c>
      <c r="C80" s="2" t="s">
        <v>763</v>
      </c>
      <c r="D80" s="2" t="s">
        <v>171</v>
      </c>
      <c r="E80" s="2" t="s">
        <v>202</v>
      </c>
      <c r="F80" s="2" t="s">
        <v>665</v>
      </c>
      <c r="G80" s="2" t="s">
        <v>764</v>
      </c>
      <c r="H80" s="2" t="s">
        <v>765</v>
      </c>
      <c r="I80" s="2" t="s">
        <v>766</v>
      </c>
      <c r="J80" s="2" t="s">
        <v>197</v>
      </c>
      <c r="K80" s="2" t="s">
        <v>767</v>
      </c>
      <c r="L80" s="2" t="s">
        <v>178</v>
      </c>
      <c r="M80" s="5">
        <v>44677.0</v>
      </c>
      <c r="N80" s="2" t="s">
        <v>768</v>
      </c>
      <c r="O80" s="6" t="s">
        <v>769</v>
      </c>
      <c r="P80" s="7" t="str">
        <f>HYPERLINK("https://drive.google.com/file/d/1-rVIRULg2udUzftnEEgmVtqiGd0JvDux/view?usp=drivesdk","Emad Hazim Aboudi - Statistical methods and methods of error handling in physical education research and studies")</f>
        <v>Emad Hazim Aboudi - Statistical methods and methods of error handling in physical education research and studies</v>
      </c>
      <c r="Q80" s="2" t="s">
        <v>770</v>
      </c>
      <c r="R80" s="2"/>
      <c r="S80" s="2"/>
      <c r="T80" s="2"/>
      <c r="U80" s="2"/>
      <c r="V80" s="2"/>
    </row>
    <row r="81">
      <c r="A81" s="4">
        <v>44677.99893554398</v>
      </c>
      <c r="B81" s="2" t="s">
        <v>169</v>
      </c>
      <c r="C81" s="2" t="s">
        <v>771</v>
      </c>
      <c r="D81" s="2" t="s">
        <v>171</v>
      </c>
      <c r="E81" s="2" t="s">
        <v>289</v>
      </c>
      <c r="F81" s="2" t="s">
        <v>772</v>
      </c>
      <c r="G81" s="2" t="s">
        <v>773</v>
      </c>
      <c r="H81" s="2" t="s">
        <v>379</v>
      </c>
      <c r="I81" s="2" t="s">
        <v>774</v>
      </c>
      <c r="J81" s="2" t="s">
        <v>177</v>
      </c>
      <c r="L81" s="2" t="s">
        <v>178</v>
      </c>
      <c r="M81" s="5">
        <v>44677.0</v>
      </c>
      <c r="N81" s="2" t="s">
        <v>775</v>
      </c>
      <c r="O81" s="6" t="s">
        <v>776</v>
      </c>
      <c r="P81" s="7" t="str">
        <f>HYPERLINK("https://drive.google.com/file/d/1SZh6vj_VyDswG64xQMTq6C6dgLIVZ2rC/view?usp=drivesdk","Khalil Hamid Mohammed Ali  - Statistical methods and methods of error handling in physical education research and studies")</f>
        <v>Khalil Hamid Mohammed Ali  - Statistical methods and methods of error handling in physical education research and studies</v>
      </c>
      <c r="Q81" s="2" t="s">
        <v>777</v>
      </c>
      <c r="R81" s="2"/>
      <c r="S81" s="2"/>
      <c r="T81" s="2"/>
      <c r="U81" s="2"/>
      <c r="V81" s="2"/>
    </row>
    <row r="82">
      <c r="A82" s="4">
        <v>44678.00121873843</v>
      </c>
      <c r="B82" s="2" t="s">
        <v>169</v>
      </c>
      <c r="C82" s="2" t="s">
        <v>778</v>
      </c>
      <c r="D82" s="2" t="s">
        <v>158</v>
      </c>
      <c r="E82" s="2" t="s">
        <v>172</v>
      </c>
      <c r="F82" s="2" t="s">
        <v>554</v>
      </c>
      <c r="G82" s="2" t="s">
        <v>779</v>
      </c>
      <c r="H82" s="2" t="s">
        <v>780</v>
      </c>
      <c r="I82" s="2" t="s">
        <v>781</v>
      </c>
      <c r="J82" s="2" t="s">
        <v>187</v>
      </c>
      <c r="L82" s="2" t="s">
        <v>178</v>
      </c>
      <c r="M82" s="5">
        <v>44677.0</v>
      </c>
      <c r="N82" s="2" t="s">
        <v>782</v>
      </c>
      <c r="O82" s="6" t="s">
        <v>783</v>
      </c>
      <c r="P82" s="7" t="str">
        <f>HYPERLINK("https://drive.google.com/file/d/1a4ZgLzN6Wp6d5vFH73tHg6G2CbrNXOwi/view?usp=drivesdk","Alzahraa Sabah abdul al hassan - Statistical methods and methods of error handling in physical education research and studies")</f>
        <v>Alzahraa Sabah abdul al hassan - Statistical methods and methods of error handling in physical education research and studies</v>
      </c>
      <c r="Q82" s="2" t="s">
        <v>784</v>
      </c>
      <c r="R82" s="2"/>
      <c r="S82" s="2"/>
      <c r="T82" s="2"/>
      <c r="U82" s="2"/>
      <c r="V82" s="2"/>
    </row>
    <row r="83">
      <c r="A83" s="4">
        <v>44678.00454685185</v>
      </c>
      <c r="B83" s="2" t="s">
        <v>169</v>
      </c>
      <c r="C83" s="2" t="s">
        <v>785</v>
      </c>
      <c r="D83" s="2" t="s">
        <v>171</v>
      </c>
      <c r="E83" s="2" t="s">
        <v>289</v>
      </c>
      <c r="F83" s="2" t="s">
        <v>786</v>
      </c>
      <c r="G83" s="2" t="s">
        <v>787</v>
      </c>
      <c r="H83" s="2" t="s">
        <v>379</v>
      </c>
      <c r="I83" s="2" t="s">
        <v>788</v>
      </c>
      <c r="J83" s="2" t="s">
        <v>177</v>
      </c>
      <c r="L83" s="2" t="s">
        <v>178</v>
      </c>
      <c r="M83" s="5">
        <v>44677.0</v>
      </c>
      <c r="N83" s="2" t="s">
        <v>789</v>
      </c>
      <c r="O83" s="6" t="s">
        <v>790</v>
      </c>
      <c r="P83" s="7" t="str">
        <f>HYPERLINK("https://drive.google.com/file/d/1Kmbx-8PjkUHk0kKD7aQjBcBgGJPR2k8i/view?usp=drivesdk","IMAD AZEZ NASHMIE  - Statistical methods and methods of error handling in physical education research and studies")</f>
        <v>IMAD AZEZ NASHMIE  - Statistical methods and methods of error handling in physical education research and studies</v>
      </c>
      <c r="Q83" s="2" t="s">
        <v>791</v>
      </c>
      <c r="R83" s="2"/>
      <c r="S83" s="2"/>
      <c r="T83" s="2"/>
      <c r="U83" s="2"/>
      <c r="V83" s="2"/>
    </row>
    <row r="84">
      <c r="A84" s="4">
        <v>44678.00504234954</v>
      </c>
      <c r="B84" s="2" t="s">
        <v>169</v>
      </c>
      <c r="C84" s="2" t="s">
        <v>792</v>
      </c>
      <c r="D84" s="2" t="s">
        <v>171</v>
      </c>
      <c r="E84" s="2" t="s">
        <v>202</v>
      </c>
      <c r="F84" s="8" t="s">
        <v>495</v>
      </c>
      <c r="G84" s="8" t="s">
        <v>793</v>
      </c>
      <c r="H84" s="8" t="s">
        <v>794</v>
      </c>
      <c r="I84" s="2" t="s">
        <v>795</v>
      </c>
      <c r="J84" s="2" t="s">
        <v>187</v>
      </c>
      <c r="L84" s="2" t="s">
        <v>178</v>
      </c>
      <c r="M84" s="5">
        <v>44677.0</v>
      </c>
      <c r="N84" s="2" t="s">
        <v>796</v>
      </c>
      <c r="O84" s="6" t="s">
        <v>797</v>
      </c>
      <c r="P84" s="7" t="str">
        <f>HYPERLINK("https://drive.google.com/file/d/1Qr6ISHXTicgDiv7_JKz65XwOUZLPD3mD/view?usp=drivesdk","Suher Mutib Munaf  - Statistical methods and methods of error handling in physical education research and studies")</f>
        <v>Suher Mutib Munaf  - Statistical methods and methods of error handling in physical education research and studies</v>
      </c>
      <c r="Q84" s="2" t="s">
        <v>798</v>
      </c>
      <c r="R84" s="2"/>
      <c r="S84" s="2"/>
      <c r="T84" s="2"/>
      <c r="U84" s="2"/>
      <c r="V84" s="2"/>
    </row>
    <row r="85">
      <c r="A85" s="4">
        <v>44678.00527869213</v>
      </c>
      <c r="B85" s="2" t="s">
        <v>169</v>
      </c>
      <c r="C85" s="2" t="s">
        <v>799</v>
      </c>
      <c r="D85" s="2" t="s">
        <v>171</v>
      </c>
      <c r="E85" s="2" t="s">
        <v>289</v>
      </c>
      <c r="F85" s="2" t="s">
        <v>665</v>
      </c>
      <c r="G85" s="2" t="s">
        <v>230</v>
      </c>
      <c r="H85" s="2" t="s">
        <v>800</v>
      </c>
      <c r="I85" s="2" t="s">
        <v>801</v>
      </c>
      <c r="J85" s="2" t="s">
        <v>197</v>
      </c>
      <c r="K85" s="8" t="s">
        <v>466</v>
      </c>
      <c r="L85" s="2" t="s">
        <v>178</v>
      </c>
      <c r="M85" s="5">
        <v>44677.0</v>
      </c>
      <c r="N85" s="2" t="s">
        <v>802</v>
      </c>
      <c r="O85" s="6" t="s">
        <v>803</v>
      </c>
      <c r="P85" s="7" t="str">
        <f>HYPERLINK("https://drive.google.com/file/d/1dCTn0yVLTmIosaDVzVXq2zl2_N0jwYd1/view?usp=drivesdk","Dr.Ahlam Ahmed Juma - Statistical methods and methods of error handling in physical education research and studies")</f>
        <v>Dr.Ahlam Ahmed Juma - Statistical methods and methods of error handling in physical education research and studies</v>
      </c>
      <c r="Q85" s="2" t="s">
        <v>804</v>
      </c>
      <c r="R85" s="2"/>
      <c r="S85" s="2"/>
      <c r="T85" s="2"/>
      <c r="U85" s="2"/>
      <c r="V85" s="2"/>
    </row>
    <row r="86">
      <c r="A86" s="4">
        <v>44678.00811427084</v>
      </c>
      <c r="B86" s="2" t="s">
        <v>169</v>
      </c>
      <c r="C86" s="2" t="s">
        <v>805</v>
      </c>
      <c r="D86" s="2" t="s">
        <v>171</v>
      </c>
      <c r="E86" s="2" t="s">
        <v>289</v>
      </c>
      <c r="F86" s="2" t="s">
        <v>806</v>
      </c>
      <c r="G86" s="2" t="s">
        <v>807</v>
      </c>
      <c r="H86" s="2" t="s">
        <v>808</v>
      </c>
      <c r="I86" s="2" t="s">
        <v>809</v>
      </c>
      <c r="J86" s="2" t="s">
        <v>187</v>
      </c>
      <c r="K86" s="2" t="s">
        <v>810</v>
      </c>
      <c r="L86" s="2" t="s">
        <v>178</v>
      </c>
      <c r="M86" s="5">
        <v>44677.0</v>
      </c>
      <c r="N86" s="2" t="s">
        <v>811</v>
      </c>
      <c r="O86" s="6" t="s">
        <v>812</v>
      </c>
      <c r="P86" s="7" t="str">
        <f>HYPERLINK("https://drive.google.com/file/d/1E5ewdOakR4AvuYZbS4CtSepGUn4Tm9KG/view?usp=drivesdk","thrgam Razik mohmed ali - Statistical methods and methods of error handling in physical education research and studies")</f>
        <v>thrgam Razik mohmed ali - Statistical methods and methods of error handling in physical education research and studies</v>
      </c>
      <c r="Q86" s="2" t="s">
        <v>813</v>
      </c>
      <c r="R86" s="2"/>
      <c r="S86" s="2"/>
      <c r="T86" s="2"/>
      <c r="U86" s="2"/>
      <c r="V86" s="2"/>
    </row>
    <row r="87">
      <c r="A87" s="4">
        <v>44678.01290450231</v>
      </c>
      <c r="B87" s="2" t="s">
        <v>169</v>
      </c>
      <c r="C87" s="2" t="s">
        <v>814</v>
      </c>
      <c r="D87" s="2" t="s">
        <v>171</v>
      </c>
      <c r="E87" s="2" t="s">
        <v>289</v>
      </c>
      <c r="F87" s="2" t="s">
        <v>815</v>
      </c>
      <c r="G87" s="2" t="s">
        <v>275</v>
      </c>
      <c r="H87" s="2" t="s">
        <v>816</v>
      </c>
      <c r="I87" s="2" t="s">
        <v>817</v>
      </c>
      <c r="J87" s="2" t="s">
        <v>177</v>
      </c>
      <c r="K87" s="2" t="s">
        <v>818</v>
      </c>
      <c r="L87" s="2" t="s">
        <v>178</v>
      </c>
      <c r="M87" s="5">
        <v>44677.0</v>
      </c>
      <c r="N87" s="2" t="s">
        <v>819</v>
      </c>
      <c r="O87" s="6" t="s">
        <v>820</v>
      </c>
      <c r="P87" s="7" t="str">
        <f>HYPERLINK("https://drive.google.com/file/d/1vI53mlb2FGc9K8MT8gdAzCWrBOQ5LDDQ/view?usp=drivesdk"," Waleed khalid homam - Statistical methods and methods of error handling in physical education research and studies")</f>
        <v> Waleed khalid homam - Statistical methods and methods of error handling in physical education research and studies</v>
      </c>
      <c r="Q87" s="2" t="s">
        <v>821</v>
      </c>
      <c r="R87" s="2"/>
      <c r="S87" s="2"/>
      <c r="T87" s="2"/>
      <c r="U87" s="2"/>
      <c r="V87" s="2"/>
    </row>
    <row r="88">
      <c r="A88" s="4">
        <v>44678.02976975695</v>
      </c>
      <c r="B88" s="2" t="s">
        <v>169</v>
      </c>
      <c r="C88" s="2" t="s">
        <v>822</v>
      </c>
      <c r="D88" s="2" t="s">
        <v>171</v>
      </c>
      <c r="E88" s="2" t="s">
        <v>289</v>
      </c>
      <c r="F88" s="2" t="s">
        <v>823</v>
      </c>
      <c r="G88" s="2" t="s">
        <v>824</v>
      </c>
      <c r="H88" s="2" t="s">
        <v>349</v>
      </c>
      <c r="I88" s="2" t="s">
        <v>825</v>
      </c>
      <c r="J88" s="2" t="s">
        <v>177</v>
      </c>
      <c r="K88" s="2" t="s">
        <v>349</v>
      </c>
      <c r="L88" s="2" t="s">
        <v>178</v>
      </c>
      <c r="M88" s="5">
        <v>44677.0</v>
      </c>
      <c r="N88" s="2" t="s">
        <v>826</v>
      </c>
      <c r="O88" s="6" t="s">
        <v>827</v>
      </c>
      <c r="P88" s="7" t="str">
        <f>HYPERLINK("https://drive.google.com/file/d/1gTegB8LBXrat-G72qjPp86RfVdN1adZR/view?usp=drivesdk","Aseel jaleel Gattia - Statistical methods and methods of error handling in physical education research and studies")</f>
        <v>Aseel jaleel Gattia - Statistical methods and methods of error handling in physical education research and studies</v>
      </c>
      <c r="Q88" s="2" t="s">
        <v>828</v>
      </c>
      <c r="R88" s="2"/>
      <c r="S88" s="2"/>
      <c r="T88" s="2"/>
      <c r="U88" s="2"/>
      <c r="V88" s="2"/>
    </row>
    <row r="89">
      <c r="A89" s="4">
        <v>44678.03291314815</v>
      </c>
      <c r="B89" s="2" t="s">
        <v>169</v>
      </c>
      <c r="C89" s="2" t="s">
        <v>829</v>
      </c>
      <c r="D89" s="2" t="s">
        <v>158</v>
      </c>
      <c r="E89" s="2" t="s">
        <v>159</v>
      </c>
      <c r="F89" s="2" t="s">
        <v>213</v>
      </c>
      <c r="G89" s="2" t="s">
        <v>830</v>
      </c>
      <c r="H89" s="2" t="s">
        <v>612</v>
      </c>
      <c r="I89" s="2" t="s">
        <v>831</v>
      </c>
      <c r="J89" s="2" t="s">
        <v>197</v>
      </c>
      <c r="K89" s="2" t="s">
        <v>832</v>
      </c>
      <c r="L89" s="2" t="s">
        <v>178</v>
      </c>
      <c r="M89" s="5">
        <v>44677.0</v>
      </c>
      <c r="N89" s="2" t="s">
        <v>833</v>
      </c>
      <c r="O89" s="6" t="s">
        <v>834</v>
      </c>
      <c r="P89" s="7" t="str">
        <f>HYPERLINK("https://drive.google.com/file/d/1ampawfPGMVsLc8XeijnZeuoKEJWeOCVR/view?usp=drivesdk","Lania Hamad Rashid - Statistical methods and methods of error handling in physical education research and studies")</f>
        <v>Lania Hamad Rashid - Statistical methods and methods of error handling in physical education research and studies</v>
      </c>
      <c r="Q89" s="2" t="s">
        <v>835</v>
      </c>
      <c r="R89" s="2"/>
      <c r="S89" s="2"/>
      <c r="T89" s="2"/>
      <c r="U89" s="2"/>
      <c r="V89" s="2"/>
    </row>
    <row r="90">
      <c r="A90" s="4">
        <v>44678.05193339121</v>
      </c>
      <c r="B90" s="2" t="s">
        <v>169</v>
      </c>
      <c r="C90" s="2" t="s">
        <v>836</v>
      </c>
      <c r="D90" s="2" t="s">
        <v>171</v>
      </c>
      <c r="E90" s="2" t="s">
        <v>202</v>
      </c>
      <c r="F90" s="8" t="s">
        <v>837</v>
      </c>
      <c r="G90" s="8" t="s">
        <v>332</v>
      </c>
      <c r="H90" s="8" t="s">
        <v>838</v>
      </c>
      <c r="I90" s="2" t="s">
        <v>839</v>
      </c>
      <c r="J90" s="2" t="s">
        <v>187</v>
      </c>
      <c r="K90" s="8" t="s">
        <v>335</v>
      </c>
      <c r="L90" s="2" t="s">
        <v>178</v>
      </c>
      <c r="M90" s="5">
        <v>44677.0</v>
      </c>
      <c r="N90" s="2" t="s">
        <v>840</v>
      </c>
      <c r="O90" s="6" t="s">
        <v>841</v>
      </c>
      <c r="P90" s="7" t="str">
        <f>HYPERLINK("https://drive.google.com/file/d/1lY8tmCa0Jw-vA6amKdJhj0nZ_qQtKf3e/view?usp=drivesdk","aseelnaji - Statistical methods and methods of error handling in physical education research and studies")</f>
        <v>aseelnaji - Statistical methods and methods of error handling in physical education research and studies</v>
      </c>
      <c r="Q90" s="2" t="s">
        <v>842</v>
      </c>
      <c r="R90" s="2"/>
      <c r="S90" s="2"/>
      <c r="T90" s="2"/>
      <c r="U90" s="2"/>
      <c r="V90" s="2"/>
    </row>
    <row r="91">
      <c r="A91" s="4">
        <v>44678.05333581018</v>
      </c>
      <c r="B91" s="2" t="s">
        <v>169</v>
      </c>
      <c r="C91" s="2" t="s">
        <v>843</v>
      </c>
      <c r="D91" s="2" t="s">
        <v>171</v>
      </c>
      <c r="E91" s="2" t="s">
        <v>202</v>
      </c>
      <c r="F91" s="8" t="s">
        <v>729</v>
      </c>
      <c r="G91" s="8" t="s">
        <v>844</v>
      </c>
      <c r="H91" s="2" t="s">
        <v>845</v>
      </c>
      <c r="I91" s="2" t="s">
        <v>846</v>
      </c>
      <c r="J91" s="2" t="s">
        <v>187</v>
      </c>
      <c r="L91" s="2" t="s">
        <v>178</v>
      </c>
      <c r="M91" s="5">
        <v>44677.0</v>
      </c>
      <c r="N91" s="2" t="s">
        <v>847</v>
      </c>
      <c r="O91" s="6" t="s">
        <v>848</v>
      </c>
      <c r="P91" s="7" t="str">
        <f>HYPERLINK("https://drive.google.com/file/d/1gTmZPMyBo1QbqQR0JWbiNQPaX5vwIeBF/view?usp=drivesdk","Noor hatem alhaddad - Statistical methods and methods of error handling in physical education research and studies")</f>
        <v>Noor hatem alhaddad - Statistical methods and methods of error handling in physical education research and studies</v>
      </c>
      <c r="Q91" s="2" t="s">
        <v>849</v>
      </c>
      <c r="R91" s="2"/>
      <c r="S91" s="2"/>
      <c r="T91" s="2"/>
      <c r="U91" s="2"/>
      <c r="V91" s="2"/>
    </row>
    <row r="92">
      <c r="A92" s="4">
        <v>44678.05560836806</v>
      </c>
      <c r="B92" s="2" t="s">
        <v>169</v>
      </c>
      <c r="C92" s="2" t="s">
        <v>850</v>
      </c>
      <c r="D92" s="2" t="s">
        <v>171</v>
      </c>
      <c r="E92" s="2" t="s">
        <v>202</v>
      </c>
      <c r="F92" s="8" t="s">
        <v>851</v>
      </c>
      <c r="G92" s="8" t="s">
        <v>487</v>
      </c>
      <c r="H92" s="8" t="s">
        <v>852</v>
      </c>
      <c r="I92" s="2" t="s">
        <v>853</v>
      </c>
      <c r="J92" s="2" t="s">
        <v>177</v>
      </c>
      <c r="K92" s="8" t="s">
        <v>389</v>
      </c>
      <c r="L92" s="2" t="s">
        <v>178</v>
      </c>
      <c r="M92" s="5">
        <v>44677.0</v>
      </c>
      <c r="N92" s="2" t="s">
        <v>854</v>
      </c>
      <c r="O92" s="6" t="s">
        <v>855</v>
      </c>
      <c r="P92" s="7" t="str">
        <f>HYPERLINK("https://drive.google.com/file/d/1Q8_brjQag4SUH6i23xWKS93VfJT7x0hS/view?usp=drivesdk","nigar kalied  - Statistical methods and methods of error handling in physical education research and studies")</f>
        <v>nigar kalied  - Statistical methods and methods of error handling in physical education research and studies</v>
      </c>
      <c r="Q92" s="2" t="s">
        <v>856</v>
      </c>
      <c r="R92" s="2"/>
      <c r="S92" s="2"/>
      <c r="T92" s="2"/>
      <c r="U92" s="2"/>
      <c r="V92" s="2"/>
    </row>
    <row r="93">
      <c r="A93" s="4">
        <v>44678.07781650463</v>
      </c>
      <c r="B93" s="2" t="s">
        <v>169</v>
      </c>
      <c r="C93" s="2" t="s">
        <v>857</v>
      </c>
      <c r="D93" s="2" t="s">
        <v>171</v>
      </c>
      <c r="E93" s="2" t="s">
        <v>202</v>
      </c>
      <c r="F93" s="2" t="s">
        <v>858</v>
      </c>
      <c r="G93" s="2" t="s">
        <v>859</v>
      </c>
      <c r="H93" s="2" t="s">
        <v>349</v>
      </c>
      <c r="I93" s="2" t="s">
        <v>860</v>
      </c>
      <c r="J93" s="2" t="s">
        <v>177</v>
      </c>
      <c r="L93" s="2" t="s">
        <v>178</v>
      </c>
      <c r="M93" s="5">
        <v>44677.0</v>
      </c>
      <c r="N93" s="2" t="s">
        <v>861</v>
      </c>
      <c r="O93" s="6" t="s">
        <v>862</v>
      </c>
      <c r="P93" s="7" t="str">
        <f>HYPERLINK("https://drive.google.com/file/d/1k_ykobUulfBk5SlT05rNZai71cxOF3u4/view?usp=drivesdk","Dr. Yaseen Ali Khalaf  - Statistical methods and methods of error handling in physical education research and studies")</f>
        <v>Dr. Yaseen Ali Khalaf  - Statistical methods and methods of error handling in physical education research and studies</v>
      </c>
      <c r="Q93" s="2" t="s">
        <v>863</v>
      </c>
      <c r="R93" s="2"/>
      <c r="S93" s="2"/>
      <c r="T93" s="2"/>
      <c r="U93" s="2"/>
      <c r="V93" s="2"/>
    </row>
    <row r="94">
      <c r="A94" s="4">
        <v>44678.186527314814</v>
      </c>
      <c r="B94" s="2" t="s">
        <v>169</v>
      </c>
      <c r="C94" s="2" t="s">
        <v>864</v>
      </c>
      <c r="D94" s="2" t="s">
        <v>171</v>
      </c>
      <c r="E94" s="2" t="s">
        <v>202</v>
      </c>
      <c r="F94" s="8" t="s">
        <v>865</v>
      </c>
      <c r="G94" s="8" t="s">
        <v>866</v>
      </c>
      <c r="H94" s="8" t="s">
        <v>867</v>
      </c>
      <c r="I94" s="2" t="s">
        <v>868</v>
      </c>
      <c r="J94" s="2" t="s">
        <v>164</v>
      </c>
      <c r="L94" s="2" t="s">
        <v>178</v>
      </c>
      <c r="M94" s="5">
        <v>44677.0</v>
      </c>
      <c r="N94" s="2" t="s">
        <v>869</v>
      </c>
      <c r="O94" s="6" t="s">
        <v>870</v>
      </c>
      <c r="P94" s="7" t="str">
        <f>HYPERLINK("https://drive.google.com/file/d/1D7XhfoezHs3netOaFRC43KJVACNDEuCc/view?usp=drivesdk","kafih dakel  - Statistical methods and methods of error handling in physical education research and studies")</f>
        <v>kafih dakel  - Statistical methods and methods of error handling in physical education research and studies</v>
      </c>
      <c r="Q94" s="2" t="s">
        <v>871</v>
      </c>
      <c r="R94" s="2"/>
      <c r="S94" s="2"/>
      <c r="T94" s="2"/>
      <c r="U94" s="2"/>
      <c r="V94" s="2"/>
    </row>
    <row r="95">
      <c r="A95" s="4">
        <v>44699.91793763889</v>
      </c>
      <c r="B95" s="2" t="s">
        <v>872</v>
      </c>
      <c r="C95" s="2" t="s">
        <v>281</v>
      </c>
      <c r="D95" s="2" t="s">
        <v>158</v>
      </c>
      <c r="E95" s="2" t="s">
        <v>159</v>
      </c>
      <c r="F95" s="2" t="s">
        <v>213</v>
      </c>
      <c r="G95" s="2" t="s">
        <v>275</v>
      </c>
      <c r="H95" s="2" t="s">
        <v>282</v>
      </c>
      <c r="I95" s="2" t="s">
        <v>283</v>
      </c>
      <c r="J95" s="2" t="s">
        <v>177</v>
      </c>
      <c r="L95" s="2" t="s">
        <v>178</v>
      </c>
      <c r="M95" s="10">
        <v>44699.0</v>
      </c>
      <c r="N95" s="2" t="s">
        <v>873</v>
      </c>
      <c r="O95" s="6" t="s">
        <v>874</v>
      </c>
      <c r="P95" s="7" t="str">
        <f>HYPERLINK("https://drive.google.com/file/d/1GWQEoW2IukapxI8HfyBDBkEEqFocpNMx/view?usp=drivesdk","Taher Sheikh Mohammed - (Ki-Sequence or K-2 test and testing on SPSS),")</f>
        <v>Taher Sheikh Mohammed - (Ki-Sequence or K-2 test and testing on SPSS),</v>
      </c>
      <c r="Q95" s="2" t="s">
        <v>875</v>
      </c>
      <c r="R95" s="2"/>
      <c r="S95" s="2"/>
      <c r="T95" s="2"/>
      <c r="U95" s="2"/>
      <c r="V95" s="2"/>
    </row>
    <row r="96">
      <c r="A96" s="4">
        <v>44699.91813092593</v>
      </c>
      <c r="B96" s="2" t="s">
        <v>872</v>
      </c>
      <c r="C96" s="2" t="s">
        <v>876</v>
      </c>
      <c r="D96" s="2" t="s">
        <v>877</v>
      </c>
      <c r="E96" s="2" t="s">
        <v>159</v>
      </c>
      <c r="F96" s="2" t="s">
        <v>173</v>
      </c>
      <c r="G96" s="2" t="s">
        <v>471</v>
      </c>
      <c r="H96" s="2" t="s">
        <v>878</v>
      </c>
      <c r="I96" s="2" t="s">
        <v>216</v>
      </c>
      <c r="J96" s="2" t="s">
        <v>164</v>
      </c>
      <c r="L96" s="2" t="s">
        <v>178</v>
      </c>
      <c r="M96" s="10">
        <v>44699.0</v>
      </c>
      <c r="N96" s="2" t="s">
        <v>879</v>
      </c>
      <c r="O96" s="6" t="s">
        <v>880</v>
      </c>
      <c r="P96" s="7" t="str">
        <f>HYPERLINK("https://drive.google.com/file/d/1PINsVSPVC0Ge8Ky8SDGbUGSOP2MVo7f1/view?usp=drivesdk","Taher Sheikh Mohammed - (Ki-Sequence or K-2 test and testing on SPSS),")</f>
        <v>Taher Sheikh Mohammed - (Ki-Sequence or K-2 test and testing on SPSS),</v>
      </c>
      <c r="Q96" s="2" t="s">
        <v>881</v>
      </c>
      <c r="R96" s="2"/>
      <c r="S96" s="2"/>
      <c r="T96" s="2"/>
      <c r="U96" s="2"/>
      <c r="V96" s="2"/>
    </row>
    <row r="97">
      <c r="A97" s="4">
        <v>44699.91823332176</v>
      </c>
      <c r="B97" s="2" t="s">
        <v>872</v>
      </c>
      <c r="C97" s="2" t="s">
        <v>882</v>
      </c>
      <c r="D97" s="2" t="s">
        <v>158</v>
      </c>
      <c r="E97" s="2" t="s">
        <v>172</v>
      </c>
      <c r="F97" s="2" t="s">
        <v>229</v>
      </c>
      <c r="G97" s="2" t="s">
        <v>222</v>
      </c>
      <c r="H97" s="2" t="s">
        <v>612</v>
      </c>
      <c r="I97" s="2" t="s">
        <v>883</v>
      </c>
      <c r="J97" s="2" t="s">
        <v>177</v>
      </c>
      <c r="L97" s="2" t="s">
        <v>178</v>
      </c>
      <c r="M97" s="10">
        <v>44699.0</v>
      </c>
      <c r="N97" s="2" t="s">
        <v>884</v>
      </c>
      <c r="O97" s="6" t="s">
        <v>885</v>
      </c>
      <c r="P97" s="7" t="str">
        <f>HYPERLINK("https://drive.google.com/file/d/1eEPuznrpwHAmo-jPSoyUYH5qADbw8m2T/view?usp=drivesdk","Ammar Jawhar Hussien  - (Ki-Sequence or K-2 test and testing on SPSS),")</f>
        <v>Ammar Jawhar Hussien  - (Ki-Sequence or K-2 test and testing on SPSS),</v>
      </c>
      <c r="Q97" s="2" t="s">
        <v>886</v>
      </c>
      <c r="R97" s="2"/>
      <c r="S97" s="2"/>
      <c r="T97" s="2"/>
      <c r="U97" s="2"/>
      <c r="V97" s="2"/>
    </row>
    <row r="98">
      <c r="A98" s="4">
        <v>44699.91825796296</v>
      </c>
      <c r="B98" s="2" t="s">
        <v>872</v>
      </c>
      <c r="C98" s="2" t="s">
        <v>887</v>
      </c>
      <c r="D98" s="2" t="s">
        <v>171</v>
      </c>
      <c r="E98" s="2" t="s">
        <v>172</v>
      </c>
      <c r="F98" s="2" t="s">
        <v>229</v>
      </c>
      <c r="G98" s="2" t="s">
        <v>230</v>
      </c>
      <c r="H98" s="2" t="s">
        <v>612</v>
      </c>
      <c r="I98" s="2" t="s">
        <v>613</v>
      </c>
      <c r="J98" s="2" t="s">
        <v>177</v>
      </c>
      <c r="K98" s="2" t="s">
        <v>710</v>
      </c>
      <c r="L98" s="2" t="s">
        <v>178</v>
      </c>
      <c r="M98" s="10">
        <v>44699.0</v>
      </c>
      <c r="N98" s="2" t="s">
        <v>888</v>
      </c>
      <c r="O98" s="6" t="s">
        <v>889</v>
      </c>
      <c r="P98" s="7" t="str">
        <f>HYPERLINK("https://drive.google.com/file/d/1JdTU4k0A2M-ci3ivzVZN1ALgmAGEsCXZ/view?usp=drivesdk","Mokhles Saleh Ibrahim - (Ki-Sequence or K-2 test and testing on SPSS),")</f>
        <v>Mokhles Saleh Ibrahim - (Ki-Sequence or K-2 test and testing on SPSS),</v>
      </c>
      <c r="Q98" s="2" t="s">
        <v>890</v>
      </c>
      <c r="R98" s="2"/>
      <c r="S98" s="2"/>
      <c r="T98" s="2"/>
      <c r="U98" s="2"/>
      <c r="V98" s="2"/>
    </row>
    <row r="99">
      <c r="A99" s="4">
        <v>44699.918365509264</v>
      </c>
      <c r="B99" s="2" t="s">
        <v>872</v>
      </c>
      <c r="C99" s="2" t="s">
        <v>891</v>
      </c>
      <c r="D99" s="2" t="s">
        <v>158</v>
      </c>
      <c r="E99" s="2" t="s">
        <v>202</v>
      </c>
      <c r="F99" s="2" t="s">
        <v>221</v>
      </c>
      <c r="G99" s="2" t="s">
        <v>222</v>
      </c>
      <c r="H99" s="2" t="s">
        <v>892</v>
      </c>
      <c r="I99" s="2" t="s">
        <v>893</v>
      </c>
      <c r="J99" s="2" t="s">
        <v>164</v>
      </c>
      <c r="L99" s="2" t="s">
        <v>178</v>
      </c>
      <c r="M99" s="10">
        <v>44699.0</v>
      </c>
      <c r="N99" s="2" t="s">
        <v>894</v>
      </c>
      <c r="O99" s="6" t="s">
        <v>895</v>
      </c>
      <c r="P99" s="7" t="str">
        <f>HYPERLINK("https://drive.google.com/file/d/1HD1AOpSUzDEEPAi3HRYe-3kXLrhvm8Km/view?usp=drivesdk","Kurdistan Rafiq Moheddin - (Ki-Sequence or K-2 test and testing on SPSS),")</f>
        <v>Kurdistan Rafiq Moheddin - (Ki-Sequence or K-2 test and testing on SPSS),</v>
      </c>
      <c r="Q99" s="2" t="s">
        <v>896</v>
      </c>
      <c r="R99" s="2"/>
      <c r="S99" s="2"/>
      <c r="T99" s="2"/>
      <c r="U99" s="2"/>
      <c r="V99" s="2"/>
    </row>
    <row r="100">
      <c r="A100" s="4">
        <v>44699.91837075232</v>
      </c>
      <c r="B100" s="2" t="s">
        <v>872</v>
      </c>
      <c r="C100" s="2" t="s">
        <v>897</v>
      </c>
      <c r="D100" s="2" t="s">
        <v>158</v>
      </c>
      <c r="E100" s="2" t="s">
        <v>159</v>
      </c>
      <c r="F100" s="2" t="s">
        <v>221</v>
      </c>
      <c r="G100" s="2" t="s">
        <v>898</v>
      </c>
      <c r="H100" s="2" t="s">
        <v>899</v>
      </c>
      <c r="I100" s="2" t="s">
        <v>900</v>
      </c>
      <c r="J100" s="2" t="s">
        <v>177</v>
      </c>
      <c r="L100" s="2" t="s">
        <v>178</v>
      </c>
      <c r="M100" s="10">
        <v>44699.0</v>
      </c>
      <c r="N100" s="2" t="s">
        <v>901</v>
      </c>
      <c r="O100" s="6" t="s">
        <v>902</v>
      </c>
      <c r="P100" s="7" t="str">
        <f>HYPERLINK("https://drive.google.com/file/d/1DimcWXJqpIoT6J-yH1n5NULxnDhcLpwX/view?usp=drivesdk","Bewar Hamad Othman  - (Ki-Sequence or K-2 test and testing on SPSS),")</f>
        <v>Bewar Hamad Othman  - (Ki-Sequence or K-2 test and testing on SPSS),</v>
      </c>
      <c r="Q100" s="2" t="s">
        <v>903</v>
      </c>
      <c r="R100" s="2"/>
      <c r="S100" s="2"/>
      <c r="T100" s="2"/>
      <c r="U100" s="2"/>
      <c r="V100" s="2"/>
    </row>
    <row r="101">
      <c r="A101" s="4">
        <v>44699.91843313657</v>
      </c>
      <c r="B101" s="2" t="s">
        <v>872</v>
      </c>
      <c r="C101" s="2" t="s">
        <v>170</v>
      </c>
      <c r="D101" s="2" t="s">
        <v>171</v>
      </c>
      <c r="E101" s="2" t="s">
        <v>172</v>
      </c>
      <c r="F101" s="2" t="s">
        <v>173</v>
      </c>
      <c r="G101" s="2" t="s">
        <v>904</v>
      </c>
      <c r="H101" s="2" t="s">
        <v>175</v>
      </c>
      <c r="I101" s="2" t="s">
        <v>176</v>
      </c>
      <c r="J101" s="2" t="s">
        <v>197</v>
      </c>
      <c r="L101" s="2" t="s">
        <v>178</v>
      </c>
      <c r="M101" s="10">
        <v>44699.0</v>
      </c>
      <c r="N101" s="2" t="s">
        <v>905</v>
      </c>
      <c r="O101" s="6" t="s">
        <v>906</v>
      </c>
      <c r="P101" s="7" t="str">
        <f>HYPERLINK("https://drive.google.com/file/d/16nPdfVJHamoxTXQPI_FIRSJJxmz6k1cf/view?usp=drivesdk","Mikaeel Biro Munaf  - (Ki-Sequence or K-2 test and testing on SPSS),")</f>
        <v>Mikaeel Biro Munaf  - (Ki-Sequence or K-2 test and testing on SPSS),</v>
      </c>
      <c r="Q101" s="2" t="s">
        <v>907</v>
      </c>
      <c r="R101" s="2"/>
      <c r="S101" s="2"/>
      <c r="T101" s="2"/>
      <c r="U101" s="2"/>
      <c r="V101" s="2"/>
    </row>
    <row r="102">
      <c r="A102" s="4">
        <v>44699.91846353009</v>
      </c>
      <c r="B102" s="2" t="s">
        <v>872</v>
      </c>
      <c r="C102" s="2" t="s">
        <v>908</v>
      </c>
      <c r="D102" s="2" t="s">
        <v>158</v>
      </c>
      <c r="E102" s="2" t="s">
        <v>172</v>
      </c>
      <c r="F102" s="2" t="s">
        <v>152</v>
      </c>
      <c r="G102" s="2" t="s">
        <v>153</v>
      </c>
      <c r="H102" s="2" t="s">
        <v>909</v>
      </c>
      <c r="I102" s="2" t="s">
        <v>910</v>
      </c>
      <c r="J102" s="2" t="s">
        <v>197</v>
      </c>
      <c r="K102" s="2" t="s">
        <v>911</v>
      </c>
      <c r="L102" s="2" t="s">
        <v>178</v>
      </c>
      <c r="M102" s="10">
        <v>44699.0</v>
      </c>
      <c r="N102" s="2" t="s">
        <v>912</v>
      </c>
      <c r="O102" s="6" t="s">
        <v>913</v>
      </c>
      <c r="P102" s="7" t="str">
        <f>HYPERLINK("https://drive.google.com/file/d/1LIK6dOUafKswEwrFf7kkYEzHxQXM8KzR/view?usp=drivesdk","hawkar omer khidhir - (Ki-Sequence or K-2 test and testing on SPSS),")</f>
        <v>hawkar omer khidhir - (Ki-Sequence or K-2 test and testing on SPSS),</v>
      </c>
      <c r="Q102" s="2" t="s">
        <v>914</v>
      </c>
      <c r="R102" s="2"/>
      <c r="S102" s="2"/>
      <c r="T102" s="2"/>
      <c r="U102" s="2"/>
      <c r="V102" s="2"/>
    </row>
    <row r="103">
      <c r="A103" s="4">
        <v>44699.918472777776</v>
      </c>
      <c r="B103" s="2" t="s">
        <v>872</v>
      </c>
      <c r="C103" s="2" t="s">
        <v>915</v>
      </c>
      <c r="D103" s="2" t="s">
        <v>158</v>
      </c>
      <c r="E103" s="2" t="s">
        <v>159</v>
      </c>
      <c r="F103" s="2" t="s">
        <v>610</v>
      </c>
      <c r="G103" s="2" t="s">
        <v>916</v>
      </c>
      <c r="H103" s="2" t="s">
        <v>917</v>
      </c>
      <c r="I103" s="2" t="s">
        <v>918</v>
      </c>
      <c r="J103" s="2" t="s">
        <v>197</v>
      </c>
      <c r="L103" s="2" t="s">
        <v>178</v>
      </c>
      <c r="M103" s="10">
        <v>44699.0</v>
      </c>
      <c r="N103" s="2" t="s">
        <v>919</v>
      </c>
      <c r="O103" s="6" t="s">
        <v>920</v>
      </c>
      <c r="P103" s="7" t="str">
        <f>HYPERLINK("https://drive.google.com/file/d/1K2MwksMYO0fmgMByfQAR1PXSEU3f-BOf/view?usp=drivesdk","ـRWKHSAR NABE MAQDID - (Ki-Sequence or K-2 test and testing on SPSS),")</f>
        <v>ـRWKHSAR NABE MAQDID - (Ki-Sequence or K-2 test and testing on SPSS),</v>
      </c>
      <c r="Q103" s="2" t="s">
        <v>921</v>
      </c>
      <c r="R103" s="2"/>
      <c r="S103" s="2"/>
      <c r="T103" s="2"/>
      <c r="U103" s="2"/>
      <c r="V103" s="2"/>
    </row>
    <row r="104">
      <c r="A104" s="4">
        <v>44699.91876782407</v>
      </c>
      <c r="B104" s="2" t="s">
        <v>872</v>
      </c>
      <c r="C104" s="2" t="s">
        <v>922</v>
      </c>
      <c r="D104" s="2" t="s">
        <v>158</v>
      </c>
      <c r="E104" s="2" t="s">
        <v>159</v>
      </c>
      <c r="F104" s="8" t="s">
        <v>923</v>
      </c>
      <c r="G104" s="8" t="s">
        <v>924</v>
      </c>
      <c r="H104" s="8" t="s">
        <v>925</v>
      </c>
      <c r="I104" s="2" t="s">
        <v>926</v>
      </c>
      <c r="J104" s="2" t="s">
        <v>197</v>
      </c>
      <c r="K104" s="8" t="s">
        <v>927</v>
      </c>
      <c r="L104" s="2" t="s">
        <v>178</v>
      </c>
      <c r="M104" s="10">
        <v>44699.0</v>
      </c>
      <c r="N104" s="2" t="s">
        <v>928</v>
      </c>
      <c r="O104" s="6" t="s">
        <v>929</v>
      </c>
      <c r="P104" s="7" t="str">
        <f>HYPERLINK("https://drive.google.com/file/d/1lf_XWBU68dGr52UHqS3NhazeidGeGz9h/view?usp=drivesdk","Taha Aziz Ahmed - (Ki-Sequence or K-2 test and testing on SPSS),")</f>
        <v>Taha Aziz Ahmed - (Ki-Sequence or K-2 test and testing on SPSS),</v>
      </c>
      <c r="Q104" s="2" t="s">
        <v>930</v>
      </c>
      <c r="R104" s="2"/>
      <c r="S104" s="2"/>
      <c r="T104" s="2"/>
      <c r="U104" s="2"/>
      <c r="V104" s="2"/>
    </row>
    <row r="105">
      <c r="A105" s="4">
        <v>44699.91877538194</v>
      </c>
      <c r="B105" s="2" t="s">
        <v>872</v>
      </c>
      <c r="C105" s="2" t="s">
        <v>931</v>
      </c>
      <c r="D105" s="2" t="s">
        <v>158</v>
      </c>
      <c r="E105" s="2" t="s">
        <v>159</v>
      </c>
      <c r="F105" s="2" t="s">
        <v>152</v>
      </c>
      <c r="G105" s="2" t="s">
        <v>153</v>
      </c>
      <c r="H105" s="2" t="s">
        <v>932</v>
      </c>
      <c r="I105" s="2" t="s">
        <v>933</v>
      </c>
      <c r="J105" s="2" t="s">
        <v>197</v>
      </c>
      <c r="L105" s="2" t="s">
        <v>178</v>
      </c>
      <c r="M105" s="10">
        <v>44699.0</v>
      </c>
      <c r="N105" s="2" t="s">
        <v>934</v>
      </c>
      <c r="O105" s="6" t="s">
        <v>935</v>
      </c>
      <c r="P105" s="7" t="str">
        <f>HYPERLINK("https://drive.google.com/file/d/1Vsxm_6jA0DnlvdNAhCPHLjU0kpxpCVDV/view?usp=drivesdk","alan pshtiwan kareem - (Ki-Sequence or K-2 test and testing on SPSS),")</f>
        <v>alan pshtiwan kareem - (Ki-Sequence or K-2 test and testing on SPSS),</v>
      </c>
      <c r="Q105" s="2" t="s">
        <v>936</v>
      </c>
      <c r="R105" s="2"/>
      <c r="S105" s="2"/>
      <c r="T105" s="2"/>
      <c r="U105" s="2"/>
      <c r="V105" s="2"/>
    </row>
    <row r="106">
      <c r="A106" s="4">
        <v>44699.91878556713</v>
      </c>
      <c r="B106" s="2" t="s">
        <v>872</v>
      </c>
      <c r="C106" s="2" t="s">
        <v>937</v>
      </c>
      <c r="D106" s="2" t="s">
        <v>158</v>
      </c>
      <c r="E106" s="2" t="s">
        <v>159</v>
      </c>
      <c r="F106" s="2" t="s">
        <v>610</v>
      </c>
      <c r="G106" s="2" t="s">
        <v>916</v>
      </c>
      <c r="H106" s="2" t="s">
        <v>938</v>
      </c>
      <c r="I106" s="2" t="s">
        <v>319</v>
      </c>
      <c r="J106" s="2" t="s">
        <v>177</v>
      </c>
      <c r="L106" s="2" t="s">
        <v>178</v>
      </c>
      <c r="M106" s="10">
        <v>44699.0</v>
      </c>
      <c r="N106" s="2" t="s">
        <v>939</v>
      </c>
      <c r="O106" s="6" t="s">
        <v>940</v>
      </c>
      <c r="P106" s="7" t="str">
        <f>HYPERLINK("https://drive.google.com/file/d/1s0am8Mgx6UGWJVH3a1BbK2etdannVyNT/view?usp=drivesdk","AMJAD AHMED JUMAAH - (Ki-Sequence or K-2 test and testing on SPSS),")</f>
        <v>AMJAD AHMED JUMAAH - (Ki-Sequence or K-2 test and testing on SPSS),</v>
      </c>
      <c r="Q106" s="2" t="s">
        <v>941</v>
      </c>
      <c r="R106" s="2"/>
      <c r="S106" s="2"/>
      <c r="T106" s="2"/>
      <c r="U106" s="2"/>
      <c r="V106" s="2"/>
    </row>
    <row r="107">
      <c r="A107" s="4">
        <v>44699.918825671295</v>
      </c>
      <c r="B107" s="2" t="s">
        <v>872</v>
      </c>
      <c r="C107" s="2" t="s">
        <v>260</v>
      </c>
      <c r="D107" s="2" t="s">
        <v>171</v>
      </c>
      <c r="E107" s="2" t="s">
        <v>202</v>
      </c>
      <c r="F107" s="2" t="s">
        <v>152</v>
      </c>
      <c r="G107" s="2" t="s">
        <v>153</v>
      </c>
      <c r="H107" s="2" t="s">
        <v>261</v>
      </c>
      <c r="I107" s="2" t="s">
        <v>262</v>
      </c>
      <c r="J107" s="2" t="s">
        <v>164</v>
      </c>
      <c r="K107" s="2" t="s">
        <v>528</v>
      </c>
      <c r="L107" s="2" t="s">
        <v>178</v>
      </c>
      <c r="M107" s="10">
        <v>44699.0</v>
      </c>
      <c r="N107" s="2" t="s">
        <v>942</v>
      </c>
      <c r="O107" s="6" t="s">
        <v>943</v>
      </c>
      <c r="P107" s="7" t="str">
        <f>HYPERLINK("https://drive.google.com/file/d/1La-nYGeYErMSE-xunJnxLPq9g1N-c7Mb/view?usp=drivesdk","saadaldeen muhammad nuri saed - (Ki-Sequence or K-2 test and testing on SPSS),")</f>
        <v>saadaldeen muhammad nuri saed - (Ki-Sequence or K-2 test and testing on SPSS),</v>
      </c>
      <c r="Q107" s="2" t="s">
        <v>944</v>
      </c>
      <c r="R107" s="2"/>
      <c r="S107" s="2"/>
      <c r="T107" s="2"/>
      <c r="U107" s="2"/>
      <c r="V107" s="2"/>
    </row>
    <row r="108">
      <c r="A108" s="4">
        <v>44699.91887158564</v>
      </c>
      <c r="B108" s="2" t="s">
        <v>872</v>
      </c>
      <c r="C108" s="2" t="s">
        <v>945</v>
      </c>
      <c r="D108" s="2" t="s">
        <v>171</v>
      </c>
      <c r="E108" s="2" t="s">
        <v>172</v>
      </c>
      <c r="F108" s="2" t="s">
        <v>183</v>
      </c>
      <c r="G108" s="2" t="s">
        <v>946</v>
      </c>
      <c r="H108" s="2" t="s">
        <v>185</v>
      </c>
      <c r="I108" s="2" t="s">
        <v>186</v>
      </c>
      <c r="J108" s="2" t="s">
        <v>177</v>
      </c>
      <c r="K108" s="2" t="s">
        <v>947</v>
      </c>
      <c r="L108" s="2" t="s">
        <v>178</v>
      </c>
      <c r="M108" s="10">
        <v>44699.0</v>
      </c>
      <c r="N108" s="2" t="s">
        <v>948</v>
      </c>
      <c r="O108" s="6" t="s">
        <v>949</v>
      </c>
      <c r="P108" s="7" t="str">
        <f>HYPERLINK("https://drive.google.com/file/d/1tiyb5kwAFtns0dJawBXLU0rVw1WgORfP/view?usp=drivesdk","Dr. Parween Othman Mustafa  - (Ki-Sequence or K-2 test and testing on SPSS),")</f>
        <v>Dr. Parween Othman Mustafa  - (Ki-Sequence or K-2 test and testing on SPSS),</v>
      </c>
      <c r="Q108" s="2" t="s">
        <v>950</v>
      </c>
      <c r="R108" s="2"/>
      <c r="S108" s="2"/>
      <c r="T108" s="2"/>
      <c r="U108" s="2"/>
      <c r="V108" s="2"/>
    </row>
    <row r="109">
      <c r="A109" s="4">
        <v>44699.91890314815</v>
      </c>
      <c r="B109" s="2" t="s">
        <v>872</v>
      </c>
      <c r="C109" s="2" t="s">
        <v>951</v>
      </c>
      <c r="D109" s="2" t="s">
        <v>158</v>
      </c>
      <c r="E109" s="2" t="s">
        <v>159</v>
      </c>
      <c r="F109" s="2" t="s">
        <v>229</v>
      </c>
      <c r="G109" s="2" t="s">
        <v>275</v>
      </c>
      <c r="H109" s="2" t="s">
        <v>275</v>
      </c>
      <c r="I109" s="2" t="s">
        <v>952</v>
      </c>
      <c r="J109" s="2" t="s">
        <v>197</v>
      </c>
      <c r="K109" s="2" t="s">
        <v>953</v>
      </c>
      <c r="L109" s="2" t="s">
        <v>178</v>
      </c>
      <c r="M109" s="10">
        <v>44699.0</v>
      </c>
      <c r="N109" s="2" t="s">
        <v>954</v>
      </c>
      <c r="O109" s="6" t="s">
        <v>955</v>
      </c>
      <c r="P109" s="7" t="str">
        <f>HYPERLINK("https://drive.google.com/file/d/1yCuQB28ZDQGJxYj1PQYdUuFz4VH_j56V/view?usp=drivesdk","AMAD ABDULLAH AHMED - (Ki-Sequence or K-2 test and testing on SPSS),")</f>
        <v>AMAD ABDULLAH AHMED - (Ki-Sequence or K-2 test and testing on SPSS),</v>
      </c>
      <c r="Q109" s="2" t="s">
        <v>956</v>
      </c>
      <c r="R109" s="2"/>
      <c r="S109" s="2"/>
      <c r="T109" s="2"/>
      <c r="U109" s="2"/>
      <c r="V109" s="2"/>
    </row>
    <row r="110">
      <c r="A110" s="4">
        <v>44699.918906203704</v>
      </c>
      <c r="B110" s="2" t="s">
        <v>872</v>
      </c>
      <c r="C110" s="2" t="s">
        <v>876</v>
      </c>
      <c r="D110" s="2" t="s">
        <v>877</v>
      </c>
      <c r="E110" s="2" t="s">
        <v>159</v>
      </c>
      <c r="F110" s="2" t="s">
        <v>173</v>
      </c>
      <c r="G110" s="2" t="s">
        <v>471</v>
      </c>
      <c r="H110" s="2" t="s">
        <v>878</v>
      </c>
      <c r="I110" s="2" t="s">
        <v>216</v>
      </c>
      <c r="J110" s="2" t="s">
        <v>164</v>
      </c>
      <c r="L110" s="2" t="s">
        <v>178</v>
      </c>
      <c r="M110" s="10">
        <v>44699.0</v>
      </c>
      <c r="N110" s="2" t="s">
        <v>957</v>
      </c>
      <c r="O110" s="6" t="s">
        <v>958</v>
      </c>
      <c r="P110" s="7" t="str">
        <f>HYPERLINK("https://drive.google.com/file/d/1y746NUhF49zuEiqAK8srnQ1uruzOsQKT/view?usp=drivesdk","Ammar Jawhar Hussien  - (Ki-Sequence or K-2 test and testing on SPSS),")</f>
        <v>Ammar Jawhar Hussien  - (Ki-Sequence or K-2 test and testing on SPSS),</v>
      </c>
      <c r="Q110" s="2" t="s">
        <v>959</v>
      </c>
      <c r="R110" s="2"/>
      <c r="S110" s="2"/>
      <c r="T110" s="2"/>
      <c r="U110" s="2"/>
      <c r="V110" s="2"/>
    </row>
    <row r="111">
      <c r="A111" s="4">
        <v>44699.91894875</v>
      </c>
      <c r="B111" s="2" t="s">
        <v>872</v>
      </c>
      <c r="C111" s="2" t="s">
        <v>960</v>
      </c>
      <c r="D111" s="2" t="s">
        <v>158</v>
      </c>
      <c r="E111" s="2" t="s">
        <v>159</v>
      </c>
      <c r="F111" s="2" t="s">
        <v>961</v>
      </c>
      <c r="G111" s="2" t="s">
        <v>222</v>
      </c>
      <c r="H111" s="2" t="s">
        <v>962</v>
      </c>
      <c r="I111" s="2" t="s">
        <v>963</v>
      </c>
      <c r="J111" s="2" t="s">
        <v>177</v>
      </c>
      <c r="K111" s="8" t="s">
        <v>964</v>
      </c>
      <c r="L111" s="2" t="s">
        <v>178</v>
      </c>
      <c r="M111" s="10">
        <v>44699.0</v>
      </c>
      <c r="N111" s="2" t="s">
        <v>965</v>
      </c>
      <c r="O111" s="6" t="s">
        <v>966</v>
      </c>
      <c r="P111" s="7" t="str">
        <f>HYPERLINK("https://drive.google.com/file/d/1psbDy4Lm3m389Rsh7YyaTOT_JC1a6zMY/view?usp=drivesdk","Muna salah al-deen yousif  - (Ki-Sequence or K-2 test and testing on SPSS),")</f>
        <v>Muna salah al-deen yousif  - (Ki-Sequence or K-2 test and testing on SPSS),</v>
      </c>
      <c r="Q111" s="2" t="s">
        <v>967</v>
      </c>
      <c r="R111" s="2"/>
      <c r="S111" s="2"/>
      <c r="T111" s="2"/>
      <c r="U111" s="2"/>
      <c r="V111" s="2"/>
    </row>
    <row r="112">
      <c r="A112" s="4">
        <v>44699.91897296296</v>
      </c>
      <c r="B112" s="2" t="s">
        <v>872</v>
      </c>
      <c r="C112" s="2" t="s">
        <v>300</v>
      </c>
      <c r="D112" s="2" t="s">
        <v>158</v>
      </c>
      <c r="E112" s="2" t="s">
        <v>159</v>
      </c>
      <c r="F112" s="2" t="s">
        <v>301</v>
      </c>
      <c r="G112" s="2" t="s">
        <v>302</v>
      </c>
      <c r="H112" s="2" t="s">
        <v>276</v>
      </c>
      <c r="I112" s="2" t="s">
        <v>303</v>
      </c>
      <c r="J112" s="2" t="s">
        <v>177</v>
      </c>
      <c r="K112" s="2" t="s">
        <v>710</v>
      </c>
      <c r="L112" s="2" t="s">
        <v>178</v>
      </c>
      <c r="M112" s="10">
        <v>44699.0</v>
      </c>
      <c r="N112" s="2" t="s">
        <v>968</v>
      </c>
      <c r="O112" s="6" t="s">
        <v>969</v>
      </c>
      <c r="P112" s="7" t="str">
        <f>HYPERLINK("https://drive.google.com/file/d/1w1C5njLHVca88qXi83sQ6sZpF_rKC0C9/view?usp=drivesdk","Zanyar Mutalib mohammad - (Ki-Sequence or K-2 test and testing on SPSS),")</f>
        <v>Zanyar Mutalib mohammad - (Ki-Sequence or K-2 test and testing on SPSS),</v>
      </c>
      <c r="Q112" s="2" t="s">
        <v>970</v>
      </c>
      <c r="R112" s="2"/>
      <c r="S112" s="2"/>
      <c r="T112" s="2"/>
      <c r="U112" s="2"/>
      <c r="V112" s="2"/>
    </row>
    <row r="113">
      <c r="A113" s="4">
        <v>44699.919014259256</v>
      </c>
      <c r="B113" s="2" t="s">
        <v>872</v>
      </c>
      <c r="C113" s="2" t="s">
        <v>971</v>
      </c>
      <c r="D113" s="2" t="s">
        <v>158</v>
      </c>
      <c r="E113" s="2" t="s">
        <v>172</v>
      </c>
      <c r="F113" s="2" t="s">
        <v>152</v>
      </c>
      <c r="G113" s="2" t="s">
        <v>972</v>
      </c>
      <c r="H113" s="2" t="s">
        <v>341</v>
      </c>
      <c r="I113" s="2" t="s">
        <v>342</v>
      </c>
      <c r="J113" s="2" t="s">
        <v>177</v>
      </c>
      <c r="L113" s="2" t="s">
        <v>178</v>
      </c>
      <c r="M113" s="10">
        <v>44699.0</v>
      </c>
      <c r="N113" s="2" t="s">
        <v>973</v>
      </c>
      <c r="O113" s="6" t="s">
        <v>974</v>
      </c>
      <c r="P113" s="7" t="str">
        <f>HYPERLINK("https://drive.google.com/file/d/1UtHpM5bhtdrhAa43gmh0HXRDMn4s4G3D/view?usp=drivesdk","kosrat husieen qader - (Ki-Sequence or K-2 test and testing on SPSS),")</f>
        <v>kosrat husieen qader - (Ki-Sequence or K-2 test and testing on SPSS),</v>
      </c>
      <c r="Q113" s="2" t="s">
        <v>975</v>
      </c>
      <c r="R113" s="2"/>
      <c r="S113" s="2"/>
      <c r="T113" s="2"/>
      <c r="U113" s="2"/>
      <c r="V113" s="2"/>
    </row>
    <row r="114">
      <c r="A114" s="4">
        <v>44699.91923503472</v>
      </c>
      <c r="B114" s="2" t="s">
        <v>872</v>
      </c>
      <c r="C114" s="2" t="s">
        <v>976</v>
      </c>
      <c r="D114" s="2" t="s">
        <v>158</v>
      </c>
      <c r="E114" s="2" t="s">
        <v>159</v>
      </c>
      <c r="F114" s="2" t="s">
        <v>152</v>
      </c>
      <c r="G114" s="2" t="s">
        <v>977</v>
      </c>
      <c r="H114" s="2" t="s">
        <v>341</v>
      </c>
      <c r="I114" s="2" t="s">
        <v>348</v>
      </c>
      <c r="J114" s="2" t="s">
        <v>197</v>
      </c>
      <c r="K114" s="8" t="s">
        <v>978</v>
      </c>
      <c r="L114" s="2" t="s">
        <v>178</v>
      </c>
      <c r="M114" s="10">
        <v>44699.0</v>
      </c>
      <c r="N114" s="2" t="s">
        <v>979</v>
      </c>
      <c r="O114" s="6" t="s">
        <v>980</v>
      </c>
      <c r="P114" s="7" t="str">
        <f>HYPERLINK("https://drive.google.com/file/d/1enoRrm7j8ZnVU7aWytldgzmhtbHgNJg0/view?usp=drivesdk","karzan kareem kheder - (Ki-Sequence or K-2 test and testing on SPSS),")</f>
        <v>karzan kareem kheder - (Ki-Sequence or K-2 test and testing on SPSS),</v>
      </c>
      <c r="Q114" s="2" t="s">
        <v>981</v>
      </c>
      <c r="R114" s="2"/>
      <c r="S114" s="2"/>
      <c r="T114" s="2"/>
      <c r="U114" s="2"/>
      <c r="V114" s="2"/>
    </row>
    <row r="115">
      <c r="A115" s="4">
        <v>44699.919335706014</v>
      </c>
      <c r="B115" s="2" t="s">
        <v>872</v>
      </c>
      <c r="C115" s="2" t="s">
        <v>982</v>
      </c>
      <c r="D115" s="2" t="s">
        <v>171</v>
      </c>
      <c r="E115" s="2" t="s">
        <v>172</v>
      </c>
      <c r="F115" s="2" t="s">
        <v>221</v>
      </c>
      <c r="G115" s="2" t="s">
        <v>222</v>
      </c>
      <c r="H115" s="2" t="s">
        <v>816</v>
      </c>
      <c r="I115" s="2" t="s">
        <v>437</v>
      </c>
      <c r="J115" s="2" t="s">
        <v>197</v>
      </c>
      <c r="K115" s="2" t="s">
        <v>983</v>
      </c>
      <c r="L115" s="2" t="s">
        <v>178</v>
      </c>
      <c r="M115" s="10">
        <v>44699.0</v>
      </c>
      <c r="N115" s="2" t="s">
        <v>984</v>
      </c>
      <c r="O115" s="6" t="s">
        <v>985</v>
      </c>
      <c r="P115" s="7" t="str">
        <f>HYPERLINK("https://drive.google.com/file/d/1hrcmyaUOc-pjawAqUxMsb74v-MH7C0z9/view?usp=drivesdk","Dr . NAQEE HAMZAH JASIM AL SIYAF  - (Ki-Sequence or K-2 test and testing on SPSS),")</f>
        <v>Dr . NAQEE HAMZAH JASIM AL SIYAF  - (Ki-Sequence or K-2 test and testing on SPSS),</v>
      </c>
      <c r="Q115" s="2" t="s">
        <v>986</v>
      </c>
      <c r="R115" s="2"/>
      <c r="S115" s="2"/>
      <c r="T115" s="2"/>
      <c r="U115" s="2"/>
      <c r="V115" s="2"/>
    </row>
    <row r="116">
      <c r="A116" s="4">
        <v>44699.91934412037</v>
      </c>
      <c r="B116" s="2" t="s">
        <v>872</v>
      </c>
      <c r="C116" s="2" t="s">
        <v>987</v>
      </c>
      <c r="D116" s="2" t="s">
        <v>171</v>
      </c>
      <c r="E116" s="2" t="s">
        <v>172</v>
      </c>
      <c r="F116" s="2" t="s">
        <v>173</v>
      </c>
      <c r="G116" s="2" t="s">
        <v>988</v>
      </c>
      <c r="H116" s="2" t="s">
        <v>989</v>
      </c>
      <c r="I116" s="2" t="s">
        <v>990</v>
      </c>
      <c r="J116" s="2" t="s">
        <v>197</v>
      </c>
      <c r="L116" s="2" t="s">
        <v>178</v>
      </c>
      <c r="M116" s="10">
        <v>44699.0</v>
      </c>
      <c r="N116" s="2" t="s">
        <v>991</v>
      </c>
      <c r="O116" s="6" t="s">
        <v>992</v>
      </c>
      <c r="P116" s="7" t="str">
        <f>HYPERLINK("https://drive.google.com/file/d/19OF81Js4h_Ofrq30Yq5FnRRGdQNKRW1C/view?usp=drivesdk","Mahabad Izaddin M.Amin - (Ki-Sequence or K-2 test and testing on SPSS),")</f>
        <v>Mahabad Izaddin M.Amin - (Ki-Sequence or K-2 test and testing on SPSS),</v>
      </c>
      <c r="Q116" s="2" t="s">
        <v>993</v>
      </c>
      <c r="R116" s="2"/>
      <c r="S116" s="2"/>
      <c r="T116" s="2"/>
      <c r="U116" s="2"/>
      <c r="V116" s="2"/>
    </row>
    <row r="117">
      <c r="A117" s="4">
        <v>44699.919419791666</v>
      </c>
      <c r="B117" s="2" t="s">
        <v>872</v>
      </c>
      <c r="C117" s="8" t="s">
        <v>994</v>
      </c>
      <c r="D117" s="2" t="s">
        <v>171</v>
      </c>
      <c r="E117" s="2" t="s">
        <v>202</v>
      </c>
      <c r="F117" s="8" t="s">
        <v>995</v>
      </c>
      <c r="G117" s="8" t="s">
        <v>996</v>
      </c>
      <c r="H117" s="8" t="s">
        <v>997</v>
      </c>
      <c r="I117" s="2" t="s">
        <v>998</v>
      </c>
      <c r="J117" s="2" t="s">
        <v>177</v>
      </c>
      <c r="L117" s="2" t="s">
        <v>178</v>
      </c>
      <c r="M117" s="10">
        <v>44699.0</v>
      </c>
      <c r="N117" s="2" t="s">
        <v>999</v>
      </c>
      <c r="O117" s="6" t="s">
        <v>1000</v>
      </c>
      <c r="P117" s="7" t="str">
        <f>HYPERLINK("https://drive.google.com/file/d/154D70qI7inIAEvrEsaeLSTVdAokfnFvX/view?usp=drivesdk","الهام وحيد دحام - (Ki-Sequence or K-2 test and testing on SPSS),")</f>
        <v>الهام وحيد دحام - (Ki-Sequence or K-2 test and testing on SPSS),</v>
      </c>
      <c r="Q117" s="2" t="s">
        <v>1001</v>
      </c>
      <c r="R117" s="2"/>
      <c r="S117" s="2"/>
      <c r="T117" s="2"/>
      <c r="U117" s="2"/>
      <c r="V117" s="2"/>
    </row>
    <row r="118">
      <c r="A118" s="4">
        <v>44699.91954229167</v>
      </c>
      <c r="B118" s="2" t="s">
        <v>872</v>
      </c>
      <c r="C118" s="2" t="s">
        <v>1002</v>
      </c>
      <c r="D118" s="2" t="s">
        <v>158</v>
      </c>
      <c r="E118" s="2" t="s">
        <v>172</v>
      </c>
      <c r="F118" s="8" t="s">
        <v>193</v>
      </c>
      <c r="G118" s="8" t="s">
        <v>699</v>
      </c>
      <c r="H118" s="8" t="s">
        <v>1003</v>
      </c>
      <c r="I118" s="2" t="s">
        <v>1004</v>
      </c>
      <c r="J118" s="2" t="s">
        <v>197</v>
      </c>
      <c r="K118" s="8" t="s">
        <v>1005</v>
      </c>
      <c r="L118" s="2" t="s">
        <v>178</v>
      </c>
      <c r="M118" s="10">
        <v>44699.0</v>
      </c>
      <c r="N118" s="2" t="s">
        <v>1006</v>
      </c>
      <c r="O118" s="6" t="s">
        <v>1007</v>
      </c>
      <c r="P118" s="7" t="str">
        <f>HYPERLINK("https://drive.google.com/file/d/1Uap2621BDB-DbNPr7GnS9rR_9A2UMqe9/view?usp=drivesdk","DLAWER KARIM HUMAR  - (Ki-Sequence or K-2 test and testing on SPSS),")</f>
        <v>DLAWER KARIM HUMAR  - (Ki-Sequence or K-2 test and testing on SPSS),</v>
      </c>
      <c r="Q118" s="2" t="s">
        <v>1008</v>
      </c>
      <c r="R118" s="2"/>
      <c r="S118" s="2"/>
      <c r="T118" s="2"/>
      <c r="U118" s="2"/>
      <c r="V118" s="2"/>
    </row>
    <row r="119">
      <c r="A119" s="4">
        <v>44699.91959189815</v>
      </c>
      <c r="B119" s="2" t="s">
        <v>872</v>
      </c>
      <c r="C119" s="2" t="s">
        <v>1009</v>
      </c>
      <c r="D119" s="2" t="s">
        <v>158</v>
      </c>
      <c r="E119" s="2" t="s">
        <v>159</v>
      </c>
      <c r="F119" s="2" t="s">
        <v>229</v>
      </c>
      <c r="G119" s="2" t="s">
        <v>275</v>
      </c>
      <c r="H119" s="2" t="s">
        <v>1010</v>
      </c>
      <c r="I119" s="2" t="s">
        <v>1011</v>
      </c>
      <c r="J119" s="2" t="s">
        <v>164</v>
      </c>
      <c r="L119" s="2" t="s">
        <v>178</v>
      </c>
      <c r="M119" s="10">
        <v>44699.0</v>
      </c>
      <c r="N119" s="2" t="s">
        <v>1012</v>
      </c>
      <c r="O119" s="6" t="s">
        <v>1013</v>
      </c>
      <c r="P119" s="7" t="str">
        <f>HYPERLINK("https://drive.google.com/file/d/1x3hHuLVhADOWjfpYKUEMDFrMBWFsEBbf/view?usp=drivesdk","Shahab mohammad saleh - (Ki-Sequence or K-2 test and testing on SPSS),")</f>
        <v>Shahab mohammad saleh - (Ki-Sequence or K-2 test and testing on SPSS),</v>
      </c>
      <c r="Q119" s="2" t="s">
        <v>1014</v>
      </c>
      <c r="R119" s="2"/>
      <c r="S119" s="2"/>
      <c r="T119" s="2"/>
      <c r="U119" s="2"/>
      <c r="V119" s="2"/>
    </row>
    <row r="120">
      <c r="A120" s="4">
        <v>44699.91972679398</v>
      </c>
      <c r="B120" s="2" t="s">
        <v>872</v>
      </c>
      <c r="C120" s="2" t="s">
        <v>1015</v>
      </c>
      <c r="D120" s="2" t="s">
        <v>1016</v>
      </c>
      <c r="E120" s="2" t="s">
        <v>1017</v>
      </c>
      <c r="F120" s="2" t="s">
        <v>1018</v>
      </c>
      <c r="G120" s="2" t="s">
        <v>1019</v>
      </c>
      <c r="H120" s="2" t="s">
        <v>1020</v>
      </c>
      <c r="I120" s="2" t="s">
        <v>1021</v>
      </c>
      <c r="J120" s="2" t="s">
        <v>187</v>
      </c>
      <c r="K120" s="2" t="s">
        <v>343</v>
      </c>
      <c r="L120" s="2" t="s">
        <v>178</v>
      </c>
      <c r="M120" s="10">
        <v>44699.0</v>
      </c>
      <c r="N120" s="2" t="s">
        <v>1022</v>
      </c>
      <c r="O120" s="6" t="s">
        <v>1023</v>
      </c>
      <c r="P120" s="7" t="str">
        <f>HYPERLINK("https://drive.google.com/file/d/19W2iX-hyoCHF19909DpPVpVy1Q-kJbzy/view?usp=drivesdk","Baran sheakhan ibrahim - (Ki-Sequence or K-2 test and testing on SPSS),")</f>
        <v>Baran sheakhan ibrahim - (Ki-Sequence or K-2 test and testing on SPSS),</v>
      </c>
      <c r="Q120" s="2" t="s">
        <v>1024</v>
      </c>
      <c r="R120" s="2"/>
      <c r="S120" s="2"/>
      <c r="T120" s="2"/>
      <c r="U120" s="2"/>
      <c r="V120" s="2"/>
    </row>
    <row r="121">
      <c r="A121" s="4">
        <v>44699.91978167824</v>
      </c>
      <c r="B121" s="2" t="s">
        <v>872</v>
      </c>
      <c r="C121" s="2" t="s">
        <v>1025</v>
      </c>
      <c r="D121" s="2" t="s">
        <v>158</v>
      </c>
      <c r="E121" s="2" t="s">
        <v>172</v>
      </c>
      <c r="F121" s="8" t="s">
        <v>540</v>
      </c>
      <c r="G121" s="8" t="s">
        <v>1026</v>
      </c>
      <c r="H121" s="8" t="s">
        <v>1027</v>
      </c>
      <c r="I121" s="2" t="s">
        <v>1028</v>
      </c>
      <c r="J121" s="2" t="s">
        <v>197</v>
      </c>
      <c r="K121" s="8" t="s">
        <v>490</v>
      </c>
      <c r="L121" s="2" t="s">
        <v>178</v>
      </c>
      <c r="M121" s="10">
        <v>44699.0</v>
      </c>
      <c r="N121" s="2" t="s">
        <v>1029</v>
      </c>
      <c r="O121" s="6" t="s">
        <v>1030</v>
      </c>
      <c r="P121" s="7" t="str">
        <f>HYPERLINK("https://drive.google.com/file/d/1q5JHil6aK3VQRm45YPHbRcJ3tSyGzCej/view?usp=drivesdk","Dilkhosh Rafiq Moheddin  - (Ki-Sequence or K-2 test and testing on SPSS),")</f>
        <v>Dilkhosh Rafiq Moheddin  - (Ki-Sequence or K-2 test and testing on SPSS),</v>
      </c>
      <c r="Q121" s="2" t="s">
        <v>1031</v>
      </c>
      <c r="R121" s="2"/>
      <c r="S121" s="2"/>
      <c r="T121" s="2"/>
      <c r="U121" s="2"/>
      <c r="V121" s="2"/>
    </row>
    <row r="122">
      <c r="A122" s="4">
        <v>44699.920440925926</v>
      </c>
      <c r="B122" s="2" t="s">
        <v>872</v>
      </c>
      <c r="C122" s="2" t="s">
        <v>931</v>
      </c>
      <c r="D122" s="2" t="s">
        <v>158</v>
      </c>
      <c r="E122" s="2" t="s">
        <v>159</v>
      </c>
      <c r="F122" s="2" t="s">
        <v>152</v>
      </c>
      <c r="G122" s="2" t="s">
        <v>152</v>
      </c>
      <c r="H122" s="2" t="s">
        <v>932</v>
      </c>
      <c r="I122" s="2" t="s">
        <v>1032</v>
      </c>
      <c r="J122" s="2" t="s">
        <v>197</v>
      </c>
      <c r="L122" s="2" t="s">
        <v>178</v>
      </c>
      <c r="M122" s="10">
        <v>44699.0</v>
      </c>
      <c r="N122" s="2" t="s">
        <v>1033</v>
      </c>
      <c r="O122" s="6" t="s">
        <v>1034</v>
      </c>
      <c r="P122" s="7" t="str">
        <f>HYPERLINK("https://drive.google.com/file/d/1OcuQ7KPF779wiCh3oUbTqAqO6eqXitmV/view?usp=drivesdk","alan pshtiwan kareem - (Ki-Sequence or K-2 test and testing on SPSS),")</f>
        <v>alan pshtiwan kareem - (Ki-Sequence or K-2 test and testing on SPSS),</v>
      </c>
      <c r="Q122" s="2" t="s">
        <v>1035</v>
      </c>
      <c r="R122" s="2"/>
      <c r="S122" s="2"/>
      <c r="T122" s="2"/>
      <c r="U122" s="2"/>
      <c r="V122" s="2"/>
    </row>
    <row r="123">
      <c r="A123" s="4">
        <v>44699.92054608796</v>
      </c>
      <c r="B123" s="2" t="s">
        <v>872</v>
      </c>
      <c r="C123" s="2" t="s">
        <v>1036</v>
      </c>
      <c r="D123" s="2" t="s">
        <v>171</v>
      </c>
      <c r="E123" s="2" t="s">
        <v>202</v>
      </c>
      <c r="F123" s="2" t="s">
        <v>152</v>
      </c>
      <c r="G123" s="2" t="s">
        <v>153</v>
      </c>
      <c r="H123" s="2" t="s">
        <v>527</v>
      </c>
      <c r="I123" s="2" t="s">
        <v>1037</v>
      </c>
      <c r="J123" s="2" t="s">
        <v>197</v>
      </c>
      <c r="L123" s="2" t="s">
        <v>178</v>
      </c>
      <c r="M123" s="10">
        <v>44699.0</v>
      </c>
      <c r="N123" s="2" t="s">
        <v>1038</v>
      </c>
      <c r="O123" s="6" t="s">
        <v>1039</v>
      </c>
      <c r="P123" s="7" t="str">
        <f>HYPERLINK("https://drive.google.com/file/d/1fAtZcSgZDS3iXvGa3C2nTs7EDBzJVssu/view?usp=drivesdk","meeran mohamad salih - (Ki-Sequence or K-2 test and testing on SPSS),")</f>
        <v>meeran mohamad salih - (Ki-Sequence or K-2 test and testing on SPSS),</v>
      </c>
      <c r="Q123" s="2" t="s">
        <v>1040</v>
      </c>
      <c r="R123" s="2"/>
      <c r="S123" s="2"/>
      <c r="T123" s="2"/>
      <c r="U123" s="2"/>
      <c r="V123" s="2"/>
    </row>
    <row r="124">
      <c r="A124" s="4">
        <v>44699.92056079861</v>
      </c>
      <c r="B124" s="2" t="s">
        <v>872</v>
      </c>
      <c r="C124" s="2" t="s">
        <v>976</v>
      </c>
      <c r="D124" s="2" t="s">
        <v>158</v>
      </c>
      <c r="E124" s="2" t="s">
        <v>159</v>
      </c>
      <c r="F124" s="2" t="s">
        <v>152</v>
      </c>
      <c r="G124" s="2" t="s">
        <v>153</v>
      </c>
      <c r="H124" s="2" t="s">
        <v>341</v>
      </c>
      <c r="I124" s="2" t="s">
        <v>348</v>
      </c>
      <c r="J124" s="2" t="s">
        <v>197</v>
      </c>
      <c r="K124" s="2" t="s">
        <v>1041</v>
      </c>
      <c r="L124" s="2" t="s">
        <v>178</v>
      </c>
      <c r="M124" s="10">
        <v>44699.0</v>
      </c>
      <c r="N124" s="2" t="s">
        <v>1042</v>
      </c>
      <c r="O124" s="6" t="s">
        <v>1043</v>
      </c>
      <c r="P124" s="7" t="str">
        <f>HYPERLINK("https://drive.google.com/file/d/1hXfvl1ehQt0kDay-G6bB86RaqdPwf4yY/view?usp=drivesdk","karzan kareem kheder - (Ki-Sequence or K-2 test and testing on SPSS),")</f>
        <v>karzan kareem kheder - (Ki-Sequence or K-2 test and testing on SPSS),</v>
      </c>
      <c r="Q124" s="2" t="s">
        <v>1044</v>
      </c>
      <c r="R124" s="2"/>
      <c r="S124" s="2"/>
      <c r="T124" s="2"/>
      <c r="U124" s="2"/>
      <c r="V124" s="2"/>
    </row>
    <row r="125">
      <c r="A125" s="4">
        <v>44699.92058582176</v>
      </c>
      <c r="B125" s="2" t="s">
        <v>872</v>
      </c>
      <c r="C125" s="2" t="s">
        <v>228</v>
      </c>
      <c r="D125" s="2" t="s">
        <v>171</v>
      </c>
      <c r="E125" s="2" t="s">
        <v>172</v>
      </c>
      <c r="F125" s="2" t="s">
        <v>229</v>
      </c>
      <c r="G125" s="2" t="s">
        <v>230</v>
      </c>
      <c r="H125" s="2" t="s">
        <v>932</v>
      </c>
      <c r="I125" s="2" t="s">
        <v>232</v>
      </c>
      <c r="J125" s="2" t="s">
        <v>197</v>
      </c>
      <c r="K125" s="2" t="s">
        <v>845</v>
      </c>
      <c r="L125" s="2" t="s">
        <v>178</v>
      </c>
      <c r="M125" s="10">
        <v>44699.0</v>
      </c>
      <c r="N125" s="2" t="s">
        <v>1045</v>
      </c>
      <c r="O125" s="6" t="s">
        <v>1046</v>
      </c>
      <c r="P125" s="7" t="str">
        <f>HYPERLINK("https://drive.google.com/file/d/1sqe8SwWzpJbck-q4xZjmUUA1FFocSUME/view?usp=drivesdk","Kaifi Muhammad Aziz - (Ki-Sequence or K-2 test and testing on SPSS),")</f>
        <v>Kaifi Muhammad Aziz - (Ki-Sequence or K-2 test and testing on SPSS),</v>
      </c>
      <c r="Q125" s="2" t="s">
        <v>1047</v>
      </c>
      <c r="R125" s="2"/>
      <c r="S125" s="2"/>
      <c r="T125" s="2"/>
      <c r="U125" s="2"/>
      <c r="V125" s="2"/>
    </row>
    <row r="126">
      <c r="A126" s="4">
        <v>44699.92064831019</v>
      </c>
      <c r="B126" s="2" t="s">
        <v>872</v>
      </c>
      <c r="C126" s="2" t="s">
        <v>1048</v>
      </c>
      <c r="D126" s="2" t="s">
        <v>158</v>
      </c>
      <c r="E126" s="2" t="s">
        <v>159</v>
      </c>
      <c r="F126" s="2" t="s">
        <v>213</v>
      </c>
      <c r="G126" s="2" t="s">
        <v>214</v>
      </c>
      <c r="H126" s="2" t="s">
        <v>1049</v>
      </c>
      <c r="I126" s="2" t="s">
        <v>1050</v>
      </c>
      <c r="J126" s="2" t="s">
        <v>197</v>
      </c>
      <c r="L126" s="2" t="s">
        <v>178</v>
      </c>
      <c r="M126" s="10">
        <v>44699.0</v>
      </c>
      <c r="N126" s="2" t="s">
        <v>1051</v>
      </c>
      <c r="O126" s="6" t="s">
        <v>1052</v>
      </c>
      <c r="P126" s="7" t="str">
        <f>HYPERLINK("https://drive.google.com/file/d/1HXm1JUYGhV4cF5aVKioybhrZQH4d-m0a/view?usp=drivesdk","Hakeem Hasan Suaiman - (Ki-Sequence or K-2 test and testing on SPSS),")</f>
        <v>Hakeem Hasan Suaiman - (Ki-Sequence or K-2 test and testing on SPSS),</v>
      </c>
      <c r="Q126" s="2" t="s">
        <v>1053</v>
      </c>
      <c r="R126" s="2"/>
      <c r="S126" s="2"/>
      <c r="T126" s="2"/>
      <c r="U126" s="2"/>
      <c r="V126" s="2"/>
    </row>
    <row r="127">
      <c r="A127" s="4">
        <v>44699.920972395834</v>
      </c>
      <c r="B127" s="2" t="s">
        <v>872</v>
      </c>
      <c r="C127" s="2" t="s">
        <v>982</v>
      </c>
      <c r="D127" s="2" t="s">
        <v>171</v>
      </c>
      <c r="E127" s="2" t="s">
        <v>172</v>
      </c>
      <c r="F127" s="2" t="s">
        <v>229</v>
      </c>
      <c r="G127" s="2" t="s">
        <v>222</v>
      </c>
      <c r="H127" s="2" t="s">
        <v>341</v>
      </c>
      <c r="I127" s="2" t="s">
        <v>437</v>
      </c>
      <c r="J127" s="2" t="s">
        <v>197</v>
      </c>
      <c r="L127" s="2" t="s">
        <v>178</v>
      </c>
      <c r="M127" s="10">
        <v>44699.0</v>
      </c>
      <c r="N127" s="2" t="s">
        <v>1054</v>
      </c>
      <c r="O127" s="6" t="s">
        <v>1055</v>
      </c>
      <c r="P127" s="7" t="str">
        <f>HYPERLINK("https://drive.google.com/file/d/1a0fPOd8Q12zE2NJz7nL8RJQx5SBoE0mY/view?usp=drivesdk","Dr . NAQEE HAMZAH JASIM AL SIYAF  - (Ki-Sequence or K-2 test and testing on SPSS),")</f>
        <v>Dr . NAQEE HAMZAH JASIM AL SIYAF  - (Ki-Sequence or K-2 test and testing on SPSS),</v>
      </c>
      <c r="Q127" s="2" t="s">
        <v>1056</v>
      </c>
      <c r="R127" s="2"/>
      <c r="S127" s="2"/>
      <c r="T127" s="2"/>
      <c r="U127" s="2"/>
      <c r="V127" s="2"/>
    </row>
    <row r="128">
      <c r="A128" s="4">
        <v>44699.920972395834</v>
      </c>
      <c r="B128" s="2" t="s">
        <v>872</v>
      </c>
      <c r="C128" s="11" t="s">
        <v>1057</v>
      </c>
      <c r="D128" s="11" t="s">
        <v>171</v>
      </c>
      <c r="E128" s="11" t="s">
        <v>202</v>
      </c>
      <c r="F128" s="11" t="s">
        <v>152</v>
      </c>
      <c r="G128" s="11" t="s">
        <v>153</v>
      </c>
      <c r="H128" s="11" t="s">
        <v>370</v>
      </c>
      <c r="I128" s="11" t="s">
        <v>1058</v>
      </c>
      <c r="J128" s="11" t="s">
        <v>177</v>
      </c>
      <c r="K128" s="12" t="s">
        <v>1059</v>
      </c>
      <c r="L128" s="2" t="s">
        <v>1060</v>
      </c>
      <c r="M128" s="13" t="s">
        <v>1061</v>
      </c>
      <c r="N128" s="2" t="s">
        <v>1062</v>
      </c>
      <c r="O128" s="6" t="s">
        <v>1063</v>
      </c>
      <c r="P128" s="7" t="str">
        <f>HYPERLINK("https://drive.google.com/file/d/1ZSq8ukdcSZVf79h6yzDqetIlS-__rJfA/view?usp=drivesdk","Muayad Abdulrahman Hadeeth - (Ki-Sequence or K-2 test and testing on SPSS),")</f>
        <v>Muayad Abdulrahman Hadeeth - (Ki-Sequence or K-2 test and testing on SPSS),</v>
      </c>
      <c r="Q128" s="2" t="s">
        <v>1064</v>
      </c>
      <c r="R128" s="2"/>
      <c r="S128" s="2"/>
      <c r="T128" s="2"/>
      <c r="U128" s="2"/>
      <c r="V128" s="2"/>
    </row>
    <row r="129">
      <c r="A129" s="4">
        <v>44699.921047048614</v>
      </c>
      <c r="B129" s="2" t="s">
        <v>872</v>
      </c>
      <c r="C129" s="2" t="s">
        <v>987</v>
      </c>
      <c r="D129" s="2" t="s">
        <v>171</v>
      </c>
      <c r="E129" s="2" t="s">
        <v>172</v>
      </c>
      <c r="F129" s="2" t="s">
        <v>173</v>
      </c>
      <c r="G129" s="2" t="s">
        <v>988</v>
      </c>
      <c r="H129" s="2" t="s">
        <v>989</v>
      </c>
      <c r="I129" s="2" t="s">
        <v>990</v>
      </c>
      <c r="J129" s="2" t="s">
        <v>197</v>
      </c>
      <c r="L129" s="2" t="s">
        <v>178</v>
      </c>
      <c r="M129" s="10">
        <v>44699.0</v>
      </c>
      <c r="N129" s="2" t="s">
        <v>1065</v>
      </c>
      <c r="O129" s="6" t="s">
        <v>1066</v>
      </c>
      <c r="P129" s="7" t="str">
        <f>HYPERLINK("https://drive.google.com/file/d/1mlJqSjSuFygOpfnjdS5Hhh1Wg2dvtFk2/view?usp=drivesdk","Mahabad Izaddin M.Amin - (Ki-Sequence or K-2 test and testing on SPSS),")</f>
        <v>Mahabad Izaddin M.Amin - (Ki-Sequence or K-2 test and testing on SPSS),</v>
      </c>
      <c r="Q129" s="2" t="s">
        <v>1067</v>
      </c>
      <c r="R129" s="2"/>
      <c r="S129" s="2"/>
      <c r="T129" s="2"/>
      <c r="U129" s="2"/>
      <c r="V129" s="2"/>
    </row>
    <row r="130">
      <c r="A130" s="4">
        <v>44699.92115353009</v>
      </c>
      <c r="B130" s="2" t="s">
        <v>872</v>
      </c>
      <c r="C130" s="2" t="s">
        <v>1068</v>
      </c>
      <c r="D130" s="2" t="s">
        <v>158</v>
      </c>
      <c r="E130" s="2" t="s">
        <v>159</v>
      </c>
      <c r="F130" s="2" t="s">
        <v>229</v>
      </c>
      <c r="G130" s="2" t="s">
        <v>275</v>
      </c>
      <c r="H130" s="2" t="s">
        <v>612</v>
      </c>
      <c r="I130" s="2" t="s">
        <v>1069</v>
      </c>
      <c r="J130" s="2" t="s">
        <v>177</v>
      </c>
      <c r="L130" s="2" t="s">
        <v>178</v>
      </c>
      <c r="M130" s="10">
        <v>44699.0</v>
      </c>
      <c r="N130" s="2" t="s">
        <v>1070</v>
      </c>
      <c r="O130" s="6" t="s">
        <v>1071</v>
      </c>
      <c r="P130" s="7" t="str">
        <f>HYPERLINK("https://drive.google.com/file/d/1TlpNNpTgAbn-ymWpoZ48OY0MKCjsVZr9/view?usp=drivesdk","Basan Tanj Yaba - (Ki-Sequence or K-2 test and testing on SPSS),")</f>
        <v>Basan Tanj Yaba - (Ki-Sequence or K-2 test and testing on SPSS),</v>
      </c>
      <c r="Q130" s="2" t="s">
        <v>1072</v>
      </c>
      <c r="R130" s="2"/>
      <c r="S130" s="2"/>
      <c r="T130" s="2"/>
      <c r="U130" s="2"/>
      <c r="V130" s="2"/>
    </row>
    <row r="131">
      <c r="A131" s="4">
        <v>44699.921180324076</v>
      </c>
      <c r="B131" s="2" t="s">
        <v>872</v>
      </c>
      <c r="C131" s="2" t="s">
        <v>228</v>
      </c>
      <c r="D131" s="2" t="s">
        <v>171</v>
      </c>
      <c r="E131" s="2" t="s">
        <v>172</v>
      </c>
      <c r="F131" s="2" t="s">
        <v>229</v>
      </c>
      <c r="G131" s="2" t="s">
        <v>230</v>
      </c>
      <c r="H131" s="2" t="s">
        <v>932</v>
      </c>
      <c r="I131" s="2" t="s">
        <v>232</v>
      </c>
      <c r="J131" s="2" t="s">
        <v>197</v>
      </c>
      <c r="K131" s="2" t="s">
        <v>845</v>
      </c>
      <c r="L131" s="2" t="s">
        <v>178</v>
      </c>
      <c r="M131" s="10">
        <v>44699.0</v>
      </c>
      <c r="N131" s="2" t="s">
        <v>1073</v>
      </c>
      <c r="O131" s="6" t="s">
        <v>1074</v>
      </c>
      <c r="P131" s="7" t="str">
        <f>HYPERLINK("https://drive.google.com/file/d/1KpVqrddolDvE5lHJ6doydLFy_pVUfdv2/view?usp=drivesdk","Kaifi Muhammad Aziz - (Ki-Sequence or K-2 test and testing on SPSS),")</f>
        <v>Kaifi Muhammad Aziz - (Ki-Sequence or K-2 test and testing on SPSS),</v>
      </c>
      <c r="Q131" s="2" t="s">
        <v>1075</v>
      </c>
      <c r="R131" s="2"/>
      <c r="S131" s="2"/>
      <c r="T131" s="2"/>
      <c r="U131" s="2"/>
      <c r="V131" s="2"/>
    </row>
    <row r="132">
      <c r="A132" s="4">
        <v>44699.92184081019</v>
      </c>
      <c r="B132" s="2" t="s">
        <v>872</v>
      </c>
      <c r="C132" s="2" t="s">
        <v>1076</v>
      </c>
      <c r="D132" s="2" t="s">
        <v>158</v>
      </c>
      <c r="E132" s="2" t="s">
        <v>159</v>
      </c>
      <c r="F132" s="2" t="s">
        <v>152</v>
      </c>
      <c r="G132" s="2" t="s">
        <v>1077</v>
      </c>
      <c r="H132" s="2" t="s">
        <v>1078</v>
      </c>
      <c r="I132" s="2" t="s">
        <v>1079</v>
      </c>
      <c r="J132" s="2" t="s">
        <v>197</v>
      </c>
      <c r="K132" s="2" t="s">
        <v>1080</v>
      </c>
      <c r="L132" s="2" t="s">
        <v>178</v>
      </c>
      <c r="M132" s="10">
        <v>44699.0</v>
      </c>
      <c r="N132" s="2" t="s">
        <v>1081</v>
      </c>
      <c r="O132" s="6" t="s">
        <v>1082</v>
      </c>
      <c r="P132" s="7" t="str">
        <f>HYPERLINK("https://drive.google.com/file/d/1cIx_18ZrIjJoReAZiBI48a-M8nSJmLqT/view?usp=drivesdk","Mahdi Jalal Hussein - (Ki-Sequence or K-2 test and testing on SPSS),")</f>
        <v>Mahdi Jalal Hussein - (Ki-Sequence or K-2 test and testing on SPSS),</v>
      </c>
      <c r="Q132" s="2" t="s">
        <v>1083</v>
      </c>
      <c r="R132" s="2"/>
      <c r="S132" s="2"/>
      <c r="T132" s="2"/>
      <c r="U132" s="2"/>
      <c r="V132" s="2"/>
    </row>
    <row r="133">
      <c r="A133" s="4">
        <v>44699.921939305554</v>
      </c>
      <c r="B133" s="2" t="s">
        <v>872</v>
      </c>
      <c r="C133" s="2" t="s">
        <v>1084</v>
      </c>
      <c r="D133" s="2" t="s">
        <v>158</v>
      </c>
      <c r="E133" s="2" t="s">
        <v>159</v>
      </c>
      <c r="F133" s="2" t="s">
        <v>229</v>
      </c>
      <c r="G133" s="2" t="s">
        <v>275</v>
      </c>
      <c r="H133" s="2" t="s">
        <v>282</v>
      </c>
      <c r="I133" s="2" t="s">
        <v>1085</v>
      </c>
      <c r="J133" s="2" t="s">
        <v>177</v>
      </c>
      <c r="L133" s="2" t="s">
        <v>178</v>
      </c>
      <c r="M133" s="10">
        <v>44699.0</v>
      </c>
      <c r="N133" s="2" t="s">
        <v>1086</v>
      </c>
      <c r="O133" s="6" t="s">
        <v>1087</v>
      </c>
      <c r="P133" s="7" t="str">
        <f>HYPERLINK("https://drive.google.com/file/d/1NsK6_atgEe6ydDQEDmow_JW4h01Z4wH5/view?usp=drivesdk","Haideh Ghaderi - (Ki-Sequence or K-2 test and testing on SPSS),")</f>
        <v>Haideh Ghaderi - (Ki-Sequence or K-2 test and testing on SPSS),</v>
      </c>
      <c r="Q133" s="2" t="s">
        <v>1088</v>
      </c>
      <c r="R133" s="2"/>
      <c r="S133" s="2"/>
      <c r="T133" s="2"/>
      <c r="U133" s="2"/>
      <c r="V133" s="2"/>
    </row>
    <row r="134">
      <c r="A134" s="4">
        <v>44699.92285027778</v>
      </c>
      <c r="B134" s="2" t="s">
        <v>872</v>
      </c>
      <c r="C134" s="2" t="s">
        <v>1089</v>
      </c>
      <c r="D134" s="2" t="s">
        <v>158</v>
      </c>
      <c r="E134" s="2" t="s">
        <v>159</v>
      </c>
      <c r="F134" s="2" t="s">
        <v>229</v>
      </c>
      <c r="G134" s="2" t="s">
        <v>275</v>
      </c>
      <c r="H134" s="2" t="s">
        <v>282</v>
      </c>
      <c r="I134" s="2" t="s">
        <v>1090</v>
      </c>
      <c r="J134" s="2" t="s">
        <v>177</v>
      </c>
      <c r="L134" s="2" t="s">
        <v>178</v>
      </c>
      <c r="M134" s="10">
        <v>44699.0</v>
      </c>
      <c r="N134" s="2" t="s">
        <v>1091</v>
      </c>
      <c r="O134" s="6" t="s">
        <v>1092</v>
      </c>
      <c r="P134" s="7" t="str">
        <f>HYPERLINK("https://drive.google.com/file/d/1BJ8mZTUK7QzYU8ADaFM_wMD2BIZjljYV/view?usp=drivesdk","Woria Mohammad Sedigh Soltanian - (Ki-Sequence or K-2 test and testing on SPSS),")</f>
        <v>Woria Mohammad Sedigh Soltanian - (Ki-Sequence or K-2 test and testing on SPSS),</v>
      </c>
      <c r="Q134" s="2" t="s">
        <v>1093</v>
      </c>
      <c r="R134" s="2"/>
      <c r="S134" s="2"/>
      <c r="T134" s="2"/>
      <c r="U134" s="2"/>
      <c r="V134" s="2"/>
    </row>
    <row r="135">
      <c r="A135" s="4">
        <v>44699.92327309027</v>
      </c>
      <c r="B135" s="2" t="s">
        <v>872</v>
      </c>
      <c r="C135" s="2" t="s">
        <v>1094</v>
      </c>
      <c r="D135" s="2" t="s">
        <v>158</v>
      </c>
      <c r="E135" s="2" t="s">
        <v>159</v>
      </c>
      <c r="F135" s="8" t="s">
        <v>1095</v>
      </c>
      <c r="G135" s="8" t="s">
        <v>1096</v>
      </c>
      <c r="H135" s="8" t="s">
        <v>1097</v>
      </c>
      <c r="I135" s="2" t="s">
        <v>1098</v>
      </c>
      <c r="J135" s="2" t="s">
        <v>177</v>
      </c>
      <c r="K135" s="8" t="s">
        <v>1099</v>
      </c>
      <c r="L135" s="2" t="s">
        <v>178</v>
      </c>
      <c r="M135" s="10">
        <v>44699.0</v>
      </c>
      <c r="N135" s="2" t="s">
        <v>1100</v>
      </c>
      <c r="O135" s="6" t="s">
        <v>1101</v>
      </c>
      <c r="P135" s="7" t="str">
        <f>HYPERLINK("https://drive.google.com/file/d/19LGxGsDMLTYSLZnBOuh8QRrusMQZAFcV/view?usp=drivesdk","Hasan Ali ibrahim  - (Ki-Sequence or K-2 test and testing on SPSS),")</f>
        <v>Hasan Ali ibrahim  - (Ki-Sequence or K-2 test and testing on SPSS),</v>
      </c>
      <c r="Q135" s="2" t="s">
        <v>1102</v>
      </c>
      <c r="R135" s="2"/>
      <c r="S135" s="2"/>
      <c r="T135" s="2"/>
      <c r="U135" s="2"/>
      <c r="V135" s="2"/>
    </row>
    <row r="136">
      <c r="A136" s="4">
        <v>44699.92368233796</v>
      </c>
      <c r="B136" s="2" t="s">
        <v>872</v>
      </c>
      <c r="C136" s="2" t="s">
        <v>1103</v>
      </c>
      <c r="D136" s="2" t="s">
        <v>158</v>
      </c>
      <c r="E136" s="2" t="s">
        <v>159</v>
      </c>
      <c r="F136" s="2" t="s">
        <v>221</v>
      </c>
      <c r="G136" s="2" t="s">
        <v>222</v>
      </c>
      <c r="H136" s="2" t="s">
        <v>899</v>
      </c>
      <c r="I136" s="2" t="s">
        <v>1104</v>
      </c>
      <c r="J136" s="2" t="s">
        <v>177</v>
      </c>
      <c r="L136" s="2" t="s">
        <v>178</v>
      </c>
      <c r="M136" s="10">
        <v>44699.0</v>
      </c>
      <c r="N136" s="2" t="s">
        <v>1105</v>
      </c>
      <c r="O136" s="6" t="s">
        <v>1106</v>
      </c>
      <c r="P136" s="7" t="str">
        <f>HYPERLINK("https://drive.google.com/file/d/1JxwtNsf_ed7UybixrymskLGt_h4Jtch_/view?usp=drivesdk","Wlat Jalal hamad  - (Ki-Sequence or K-2 test and testing on SPSS),")</f>
        <v>Wlat Jalal hamad  - (Ki-Sequence or K-2 test and testing on SPSS),</v>
      </c>
      <c r="Q136" s="2" t="s">
        <v>1107</v>
      </c>
      <c r="R136" s="2"/>
      <c r="S136" s="2"/>
      <c r="T136" s="2"/>
      <c r="U136" s="2"/>
      <c r="V136" s="2"/>
    </row>
    <row r="137">
      <c r="A137" s="4">
        <v>44699.923755358795</v>
      </c>
      <c r="B137" s="2" t="s">
        <v>872</v>
      </c>
      <c r="C137" s="2" t="s">
        <v>1108</v>
      </c>
      <c r="D137" s="2" t="s">
        <v>158</v>
      </c>
      <c r="E137" s="2" t="s">
        <v>159</v>
      </c>
      <c r="F137" s="2" t="s">
        <v>221</v>
      </c>
      <c r="G137" s="2" t="s">
        <v>830</v>
      </c>
      <c r="H137" s="2" t="s">
        <v>1049</v>
      </c>
      <c r="I137" s="2" t="s">
        <v>831</v>
      </c>
      <c r="J137" s="2" t="s">
        <v>197</v>
      </c>
      <c r="K137" s="2" t="s">
        <v>1109</v>
      </c>
      <c r="L137" s="2" t="s">
        <v>178</v>
      </c>
      <c r="M137" s="10">
        <v>44699.0</v>
      </c>
      <c r="N137" s="2" t="s">
        <v>1110</v>
      </c>
      <c r="O137" s="6" t="s">
        <v>1111</v>
      </c>
      <c r="P137" s="7" t="str">
        <f>HYPERLINK("https://drive.google.com/file/d/1vltTkAYYjwkfc1izkKDjwYhu9FybVB2r/view?usp=drivesdk","Lania Hamad Rasheed - (Ki-Sequence or K-2 test and testing on SPSS),")</f>
        <v>Lania Hamad Rasheed - (Ki-Sequence or K-2 test and testing on SPSS),</v>
      </c>
      <c r="Q137" s="2" t="s">
        <v>1112</v>
      </c>
      <c r="R137" s="2"/>
      <c r="S137" s="2"/>
      <c r="T137" s="2"/>
      <c r="U137" s="2"/>
      <c r="V137" s="2"/>
    </row>
    <row r="138">
      <c r="A138" s="4">
        <v>44699.92391188657</v>
      </c>
      <c r="B138" s="2" t="s">
        <v>872</v>
      </c>
      <c r="C138" s="2" t="s">
        <v>1113</v>
      </c>
      <c r="D138" s="2" t="s">
        <v>171</v>
      </c>
      <c r="E138" s="2" t="s">
        <v>202</v>
      </c>
      <c r="F138" s="2" t="s">
        <v>1114</v>
      </c>
      <c r="G138" s="2" t="s">
        <v>1115</v>
      </c>
      <c r="H138" s="2" t="s">
        <v>1116</v>
      </c>
      <c r="I138" s="2" t="s">
        <v>1117</v>
      </c>
      <c r="J138" s="2" t="s">
        <v>177</v>
      </c>
      <c r="K138" s="8" t="s">
        <v>1118</v>
      </c>
      <c r="L138" s="2" t="s">
        <v>178</v>
      </c>
      <c r="M138" s="10">
        <v>44699.0</v>
      </c>
      <c r="N138" s="2" t="s">
        <v>1119</v>
      </c>
      <c r="O138" s="6" t="s">
        <v>1120</v>
      </c>
      <c r="P138" s="7" t="str">
        <f>HYPERLINK("https://drive.google.com/file/d/1J0tW5DRUwPKgHHSJ6Z9cXKSi3KPVZsof/view?usp=drivesdk","Dr. Rzgar Mustafa Ghafur - (Ki-Sequence or K-2 test and testing on SPSS),")</f>
        <v>Dr. Rzgar Mustafa Ghafur - (Ki-Sequence or K-2 test and testing on SPSS),</v>
      </c>
      <c r="Q138" s="2" t="s">
        <v>1121</v>
      </c>
      <c r="R138" s="2"/>
      <c r="S138" s="2"/>
      <c r="T138" s="2"/>
      <c r="U138" s="2"/>
      <c r="V138" s="2"/>
    </row>
    <row r="139">
      <c r="A139" s="4">
        <v>44699.923998125</v>
      </c>
      <c r="B139" s="2" t="s">
        <v>872</v>
      </c>
      <c r="C139" s="2" t="s">
        <v>1122</v>
      </c>
      <c r="D139" s="2" t="s">
        <v>158</v>
      </c>
      <c r="E139" s="2" t="s">
        <v>172</v>
      </c>
      <c r="F139" s="2" t="s">
        <v>152</v>
      </c>
      <c r="G139" s="2" t="s">
        <v>153</v>
      </c>
      <c r="H139" s="2" t="s">
        <v>1123</v>
      </c>
      <c r="I139" s="2" t="s">
        <v>1124</v>
      </c>
      <c r="J139" s="2" t="s">
        <v>177</v>
      </c>
      <c r="L139" s="2" t="s">
        <v>178</v>
      </c>
      <c r="M139" s="10">
        <v>44699.0</v>
      </c>
      <c r="N139" s="2" t="s">
        <v>1125</v>
      </c>
      <c r="O139" s="6" t="s">
        <v>1126</v>
      </c>
      <c r="P139" s="7" t="str">
        <f>HYPERLINK("https://drive.google.com/file/d/1Ij4KxQZQSHHAXJzYu1MZuJFQuEXVAXar/view?usp=drivesdk","Mohammad saadatian - (Ki-Sequence or K-2 test and testing on SPSS),")</f>
        <v>Mohammad saadatian - (Ki-Sequence or K-2 test and testing on SPSS),</v>
      </c>
      <c r="Q139" s="2" t="s">
        <v>1127</v>
      </c>
      <c r="R139" s="2"/>
      <c r="S139" s="2"/>
      <c r="T139" s="2"/>
      <c r="U139" s="2"/>
      <c r="V139" s="2"/>
    </row>
    <row r="140">
      <c r="A140" s="4">
        <v>44699.924079178236</v>
      </c>
      <c r="B140" s="2" t="s">
        <v>872</v>
      </c>
      <c r="C140" s="2" t="s">
        <v>1128</v>
      </c>
      <c r="D140" s="2" t="s">
        <v>171</v>
      </c>
      <c r="E140" s="2" t="s">
        <v>202</v>
      </c>
      <c r="F140" s="2" t="s">
        <v>221</v>
      </c>
      <c r="G140" s="2" t="s">
        <v>222</v>
      </c>
      <c r="H140" s="2" t="s">
        <v>223</v>
      </c>
      <c r="I140" s="2" t="s">
        <v>1129</v>
      </c>
      <c r="J140" s="2" t="s">
        <v>177</v>
      </c>
      <c r="L140" s="2" t="s">
        <v>178</v>
      </c>
      <c r="M140" s="10">
        <v>44699.0</v>
      </c>
      <c r="N140" s="2" t="s">
        <v>1130</v>
      </c>
      <c r="O140" s="6" t="s">
        <v>1131</v>
      </c>
      <c r="P140" s="7" t="str">
        <f>HYPERLINK("https://drive.google.com/file/d/1ERv5uFYeWXW2BX7ChgM36_ZFTwcnXcRA/view?usp=drivesdk","Shamal Salahaddin ahmed - (Ki-Sequence or K-2 test and testing on SPSS),")</f>
        <v>Shamal Salahaddin ahmed - (Ki-Sequence or K-2 test and testing on SPSS),</v>
      </c>
      <c r="Q140" s="2" t="s">
        <v>1132</v>
      </c>
      <c r="R140" s="2"/>
      <c r="S140" s="2"/>
      <c r="T140" s="2"/>
      <c r="U140" s="2"/>
      <c r="V140" s="2"/>
    </row>
    <row r="141">
      <c r="A141" s="4">
        <v>44699.92498949074</v>
      </c>
      <c r="B141" s="2" t="s">
        <v>872</v>
      </c>
      <c r="C141" s="2" t="s">
        <v>1094</v>
      </c>
      <c r="D141" s="2" t="s">
        <v>158</v>
      </c>
      <c r="E141" s="2" t="s">
        <v>159</v>
      </c>
      <c r="F141" s="8" t="s">
        <v>1133</v>
      </c>
      <c r="G141" s="8" t="s">
        <v>1134</v>
      </c>
      <c r="H141" s="8" t="s">
        <v>1135</v>
      </c>
      <c r="I141" s="2" t="s">
        <v>1098</v>
      </c>
      <c r="J141" s="2" t="s">
        <v>177</v>
      </c>
      <c r="K141" s="8" t="s">
        <v>1136</v>
      </c>
      <c r="L141" s="2" t="s">
        <v>178</v>
      </c>
      <c r="M141" s="10">
        <v>44699.0</v>
      </c>
      <c r="N141" s="2" t="s">
        <v>1137</v>
      </c>
      <c r="O141" s="6" t="s">
        <v>1138</v>
      </c>
      <c r="P141" s="7" t="str">
        <f>HYPERLINK("https://drive.google.com/file/d/15DLNM4JwPbz4EBAOH0hL2oLepEZWOn4t/view?usp=drivesdk","Hasan Ali ibrahim  - (Ki-Sequence or K-2 test and testing on SPSS),")</f>
        <v>Hasan Ali ibrahim  - (Ki-Sequence or K-2 test and testing on SPSS),</v>
      </c>
      <c r="Q141" s="2" t="s">
        <v>1139</v>
      </c>
      <c r="R141" s="2"/>
      <c r="S141" s="2"/>
      <c r="T141" s="2"/>
      <c r="U141" s="2"/>
      <c r="V141" s="2"/>
    </row>
    <row r="142">
      <c r="A142" s="4">
        <v>44704.88607479166</v>
      </c>
      <c r="B142" s="2" t="s">
        <v>1140</v>
      </c>
      <c r="C142" s="2" t="s">
        <v>1141</v>
      </c>
      <c r="D142" s="2" t="s">
        <v>158</v>
      </c>
      <c r="E142" s="2" t="s">
        <v>159</v>
      </c>
      <c r="F142" s="2" t="s">
        <v>229</v>
      </c>
      <c r="G142" s="2" t="s">
        <v>230</v>
      </c>
      <c r="H142" s="2" t="s">
        <v>1142</v>
      </c>
      <c r="I142" s="2" t="s">
        <v>1143</v>
      </c>
      <c r="J142" s="2" t="s">
        <v>177</v>
      </c>
      <c r="K142" s="2" t="s">
        <v>1144</v>
      </c>
      <c r="L142" s="2" t="s">
        <v>178</v>
      </c>
      <c r="M142" s="14">
        <v>44704.0</v>
      </c>
      <c r="N142" s="2" t="s">
        <v>1145</v>
      </c>
      <c r="O142" s="6" t="s">
        <v>1146</v>
      </c>
      <c r="P142" s="7" t="str">
        <f>HYPERLINK("https://drive.google.com/file/d/1KkIB9cyTwJJxN5t40pAVbPkmJR77cbbN/view?usp=drivesdk","Rebar Abdulghaffar Aziz - Slaves as a result of economic and social development")</f>
        <v>Rebar Abdulghaffar Aziz - Slaves as a result of economic and social development</v>
      </c>
      <c r="Q142" s="2" t="s">
        <v>1147</v>
      </c>
      <c r="R142" s="2"/>
      <c r="S142" s="2"/>
      <c r="T142" s="2"/>
      <c r="U142" s="2"/>
      <c r="V142" s="2"/>
    </row>
    <row r="143">
      <c r="A143" s="4">
        <v>44704.886123020835</v>
      </c>
      <c r="B143" s="2" t="s">
        <v>1140</v>
      </c>
      <c r="C143" s="2" t="s">
        <v>897</v>
      </c>
      <c r="D143" s="2" t="s">
        <v>158</v>
      </c>
      <c r="E143" s="2" t="s">
        <v>159</v>
      </c>
      <c r="F143" s="2" t="s">
        <v>221</v>
      </c>
      <c r="G143" s="2" t="s">
        <v>898</v>
      </c>
      <c r="H143" s="2" t="s">
        <v>899</v>
      </c>
      <c r="I143" s="2" t="s">
        <v>900</v>
      </c>
      <c r="J143" s="2" t="s">
        <v>197</v>
      </c>
      <c r="L143" s="2" t="s">
        <v>178</v>
      </c>
      <c r="M143" s="14">
        <v>44704.0</v>
      </c>
      <c r="N143" s="2" t="s">
        <v>1148</v>
      </c>
      <c r="O143" s="6" t="s">
        <v>1149</v>
      </c>
      <c r="P143" s="7" t="str">
        <f>HYPERLINK("https://drive.google.com/file/d/1og3TmxAsbQ5RuywWUckP6ZFjTcXOvQ5W/view?usp=drivesdk","Bewar Hamad Othman  - Slaves as a result of economic and social development")</f>
        <v>Bewar Hamad Othman  - Slaves as a result of economic and social development</v>
      </c>
      <c r="Q143" s="2" t="s">
        <v>1150</v>
      </c>
      <c r="R143" s="2"/>
      <c r="S143" s="2"/>
      <c r="T143" s="2"/>
      <c r="U143" s="2"/>
      <c r="V143" s="2"/>
    </row>
    <row r="144">
      <c r="A144" s="4">
        <v>44704.88613459491</v>
      </c>
      <c r="B144" s="2" t="s">
        <v>1140</v>
      </c>
      <c r="C144" s="2" t="s">
        <v>1151</v>
      </c>
      <c r="D144" s="2" t="s">
        <v>158</v>
      </c>
      <c r="E144" s="2" t="s">
        <v>159</v>
      </c>
      <c r="F144" s="2" t="s">
        <v>221</v>
      </c>
      <c r="G144" s="2" t="s">
        <v>222</v>
      </c>
      <c r="H144" s="2" t="s">
        <v>223</v>
      </c>
      <c r="I144" s="2" t="s">
        <v>1152</v>
      </c>
      <c r="J144" s="2" t="s">
        <v>197</v>
      </c>
      <c r="L144" s="2" t="s">
        <v>178</v>
      </c>
      <c r="M144" s="14">
        <v>44704.0</v>
      </c>
      <c r="N144" s="2" t="s">
        <v>1153</v>
      </c>
      <c r="O144" s="6" t="s">
        <v>1154</v>
      </c>
      <c r="P144" s="7" t="str">
        <f>HYPERLINK("https://drive.google.com/file/d/1pGcAxIX7MOf4HKBYewsy484c2B5aQw_W/view?usp=drivesdk","Talha Khanafdl Omar - Slaves as a result of economic and social development")</f>
        <v>Talha Khanafdl Omar - Slaves as a result of economic and social development</v>
      </c>
      <c r="Q144" s="2" t="s">
        <v>1155</v>
      </c>
      <c r="R144" s="2"/>
      <c r="S144" s="2"/>
      <c r="T144" s="2"/>
      <c r="U144" s="2"/>
      <c r="V144" s="2"/>
    </row>
    <row r="145">
      <c r="A145" s="4">
        <v>44704.88614268518</v>
      </c>
      <c r="B145" s="2" t="s">
        <v>1140</v>
      </c>
      <c r="C145" s="2" t="s">
        <v>1156</v>
      </c>
      <c r="D145" s="2" t="s">
        <v>171</v>
      </c>
      <c r="E145" s="2" t="s">
        <v>172</v>
      </c>
      <c r="F145" s="2" t="s">
        <v>173</v>
      </c>
      <c r="G145" s="2" t="s">
        <v>471</v>
      </c>
      <c r="H145" s="2" t="s">
        <v>1157</v>
      </c>
      <c r="I145" s="2" t="s">
        <v>1158</v>
      </c>
      <c r="J145" s="2" t="s">
        <v>197</v>
      </c>
      <c r="L145" s="2" t="s">
        <v>178</v>
      </c>
      <c r="M145" s="14">
        <v>44704.0</v>
      </c>
      <c r="N145" s="2" t="s">
        <v>1159</v>
      </c>
      <c r="O145" s="6" t="s">
        <v>1160</v>
      </c>
      <c r="P145" s="7" t="str">
        <f>HYPERLINK("https://drive.google.com/file/d/1TV_FUgtA8mAtseq07yEqBT0a0oZvAbgm/view?usp=drivesdk","Rizgar Hassan Mohammad  - Slaves as a result of economic and social development")</f>
        <v>Rizgar Hassan Mohammad  - Slaves as a result of economic and social development</v>
      </c>
      <c r="Q145" s="2" t="s">
        <v>1161</v>
      </c>
      <c r="R145" s="2"/>
      <c r="S145" s="2"/>
      <c r="T145" s="2"/>
      <c r="U145" s="2"/>
      <c r="V145" s="2"/>
    </row>
    <row r="146">
      <c r="A146" s="4">
        <v>44704.88615387732</v>
      </c>
      <c r="B146" s="2" t="s">
        <v>1140</v>
      </c>
      <c r="C146" s="2" t="s">
        <v>1162</v>
      </c>
      <c r="D146" s="2" t="s">
        <v>158</v>
      </c>
      <c r="E146" s="2" t="s">
        <v>159</v>
      </c>
      <c r="F146" s="2" t="s">
        <v>229</v>
      </c>
      <c r="G146" s="2" t="s">
        <v>1163</v>
      </c>
      <c r="H146" s="2" t="s">
        <v>223</v>
      </c>
      <c r="I146" s="2" t="s">
        <v>1164</v>
      </c>
      <c r="J146" s="2" t="s">
        <v>197</v>
      </c>
      <c r="K146" s="2" t="s">
        <v>1165</v>
      </c>
      <c r="L146" s="2" t="s">
        <v>178</v>
      </c>
      <c r="M146" s="14">
        <v>44704.0</v>
      </c>
      <c r="N146" s="2" t="s">
        <v>1166</v>
      </c>
      <c r="O146" s="6" t="s">
        <v>1167</v>
      </c>
      <c r="P146" s="7" t="str">
        <f>HYPERLINK("https://drive.google.com/file/d/1Ma04pi-ju-CCPDc_i0dAbqV1KLBJwkFz/view?usp=drivesdk","Ardalan hussein ahmed  - Slaves as a result of economic and social development")</f>
        <v>Ardalan hussein ahmed  - Slaves as a result of economic and social development</v>
      </c>
      <c r="Q146" s="2" t="s">
        <v>1168</v>
      </c>
      <c r="R146" s="2"/>
      <c r="S146" s="2"/>
      <c r="T146" s="2"/>
      <c r="U146" s="2"/>
      <c r="V146" s="2"/>
    </row>
    <row r="147">
      <c r="A147" s="4">
        <v>44704.88619295139</v>
      </c>
      <c r="B147" s="2" t="s">
        <v>1140</v>
      </c>
      <c r="C147" s="2" t="s">
        <v>1169</v>
      </c>
      <c r="D147" s="2" t="s">
        <v>158</v>
      </c>
      <c r="E147" s="2" t="s">
        <v>159</v>
      </c>
      <c r="F147" s="2" t="s">
        <v>229</v>
      </c>
      <c r="G147" s="2" t="s">
        <v>275</v>
      </c>
      <c r="H147" s="2" t="s">
        <v>612</v>
      </c>
      <c r="I147" s="2" t="s">
        <v>1170</v>
      </c>
      <c r="J147" s="2" t="s">
        <v>197</v>
      </c>
      <c r="L147" s="2" t="s">
        <v>178</v>
      </c>
      <c r="M147" s="14">
        <v>44704.0</v>
      </c>
      <c r="N147" s="2" t="s">
        <v>1171</v>
      </c>
      <c r="O147" s="6" t="s">
        <v>1172</v>
      </c>
      <c r="P147" s="7" t="str">
        <f>HYPERLINK("https://drive.google.com/file/d/1mcfHxNYQXP8T-I4pxyAmEilt9KbGDg8w/view?usp=drivesdk","Ahmed Jabbar Mer Aziz - Slaves as a result of economic and social development")</f>
        <v>Ahmed Jabbar Mer Aziz - Slaves as a result of economic and social development</v>
      </c>
      <c r="Q147" s="2" t="s">
        <v>1173</v>
      </c>
      <c r="R147" s="2"/>
      <c r="S147" s="2"/>
      <c r="T147" s="2"/>
      <c r="U147" s="2"/>
      <c r="V147" s="2"/>
    </row>
    <row r="148">
      <c r="A148" s="4">
        <v>44704.886246180555</v>
      </c>
      <c r="B148" s="2" t="s">
        <v>1140</v>
      </c>
      <c r="C148" s="2" t="s">
        <v>1174</v>
      </c>
      <c r="D148" s="2" t="s">
        <v>171</v>
      </c>
      <c r="E148" s="2" t="s">
        <v>172</v>
      </c>
      <c r="F148" s="2" t="s">
        <v>221</v>
      </c>
      <c r="G148" s="2" t="s">
        <v>1175</v>
      </c>
      <c r="H148" s="2" t="s">
        <v>1176</v>
      </c>
      <c r="I148" s="2" t="s">
        <v>1177</v>
      </c>
      <c r="J148" s="2" t="s">
        <v>197</v>
      </c>
      <c r="K148" s="2" t="s">
        <v>710</v>
      </c>
      <c r="L148" s="2" t="s">
        <v>178</v>
      </c>
      <c r="M148" s="14">
        <v>44704.0</v>
      </c>
      <c r="N148" s="2" t="s">
        <v>1178</v>
      </c>
      <c r="O148" s="6" t="s">
        <v>1179</v>
      </c>
      <c r="P148" s="7" t="str">
        <f>HYPERLINK("https://drive.google.com/file/d/1gMZF3ncYPOAIjDycmwWELX966HQfwNK_/view?usp=drivesdk","DILAWER JEWHER EHMED  - Slaves as a result of economic and social development")</f>
        <v>DILAWER JEWHER EHMED  - Slaves as a result of economic and social development</v>
      </c>
      <c r="Q148" s="2" t="s">
        <v>1180</v>
      </c>
      <c r="R148" s="2"/>
      <c r="S148" s="2"/>
      <c r="T148" s="2"/>
      <c r="U148" s="2"/>
      <c r="V148" s="2"/>
    </row>
    <row r="149">
      <c r="A149" s="4">
        <v>44704.88626299769</v>
      </c>
      <c r="B149" s="2" t="s">
        <v>1140</v>
      </c>
      <c r="C149" s="2" t="s">
        <v>237</v>
      </c>
      <c r="D149" s="2" t="s">
        <v>158</v>
      </c>
      <c r="E149" s="2" t="s">
        <v>159</v>
      </c>
      <c r="F149" s="2" t="s">
        <v>221</v>
      </c>
      <c r="G149" s="2" t="s">
        <v>222</v>
      </c>
      <c r="H149" s="2" t="s">
        <v>238</v>
      </c>
      <c r="I149" s="2" t="s">
        <v>239</v>
      </c>
      <c r="J149" s="2" t="s">
        <v>177</v>
      </c>
      <c r="L149" s="2" t="s">
        <v>178</v>
      </c>
      <c r="M149" s="14">
        <v>44704.0</v>
      </c>
      <c r="N149" s="2" t="s">
        <v>1181</v>
      </c>
      <c r="O149" s="6" t="s">
        <v>1182</v>
      </c>
      <c r="P149" s="7" t="str">
        <f>HYPERLINK("https://drive.google.com/file/d/1eG4rDwKkNr14ls9l-EiRSVAxchc6l4P9/view?usp=drivesdk","Brwa Hussein m.ameen  - Slaves as a result of economic and social development")</f>
        <v>Brwa Hussein m.ameen  - Slaves as a result of economic and social development</v>
      </c>
      <c r="Q149" s="2" t="s">
        <v>1183</v>
      </c>
      <c r="R149" s="2"/>
      <c r="S149" s="2"/>
      <c r="T149" s="2"/>
      <c r="U149" s="2"/>
      <c r="V149" s="2"/>
    </row>
    <row r="150">
      <c r="A150" s="4">
        <v>44704.88634150463</v>
      </c>
      <c r="B150" s="2" t="s">
        <v>1140</v>
      </c>
      <c r="C150" s="2" t="s">
        <v>228</v>
      </c>
      <c r="D150" s="2" t="s">
        <v>171</v>
      </c>
      <c r="E150" s="2" t="s">
        <v>172</v>
      </c>
      <c r="F150" s="2" t="s">
        <v>229</v>
      </c>
      <c r="G150" s="2" t="s">
        <v>230</v>
      </c>
      <c r="H150" s="2" t="s">
        <v>231</v>
      </c>
      <c r="I150" s="2" t="s">
        <v>232</v>
      </c>
      <c r="J150" s="2" t="s">
        <v>197</v>
      </c>
      <c r="L150" s="2" t="s">
        <v>178</v>
      </c>
      <c r="M150" s="14">
        <v>44704.0</v>
      </c>
      <c r="N150" s="2" t="s">
        <v>1184</v>
      </c>
      <c r="O150" s="6" t="s">
        <v>1185</v>
      </c>
      <c r="P150" s="7" t="str">
        <f>HYPERLINK("https://drive.google.com/file/d/1LpAzUbV0VLRaW7Ef0gjTGUdc4XsXvqjo/view?usp=drivesdk","Kaifi Muhammad Aziz - Slaves as a result of economic and social development")</f>
        <v>Kaifi Muhammad Aziz - Slaves as a result of economic and social development</v>
      </c>
      <c r="Q150" s="2" t="s">
        <v>1186</v>
      </c>
      <c r="R150" s="2"/>
      <c r="S150" s="2"/>
      <c r="T150" s="2"/>
      <c r="U150" s="2"/>
      <c r="V150" s="2"/>
    </row>
    <row r="151">
      <c r="A151" s="4">
        <v>44704.88641047454</v>
      </c>
      <c r="B151" s="2" t="s">
        <v>1140</v>
      </c>
      <c r="C151" s="2" t="s">
        <v>1187</v>
      </c>
      <c r="D151" s="2" t="s">
        <v>158</v>
      </c>
      <c r="E151" s="2" t="s">
        <v>159</v>
      </c>
      <c r="F151" s="2" t="s">
        <v>213</v>
      </c>
      <c r="G151" s="2" t="s">
        <v>214</v>
      </c>
      <c r="H151" s="2" t="s">
        <v>1049</v>
      </c>
      <c r="I151" s="2" t="s">
        <v>1050</v>
      </c>
      <c r="J151" s="2" t="s">
        <v>197</v>
      </c>
      <c r="L151" s="2" t="s">
        <v>178</v>
      </c>
      <c r="M151" s="14">
        <v>44704.0</v>
      </c>
      <c r="N151" s="2" t="s">
        <v>1188</v>
      </c>
      <c r="O151" s="6" t="s">
        <v>1189</v>
      </c>
      <c r="P151" s="7" t="str">
        <f>HYPERLINK("https://drive.google.com/file/d/1x1cqR37eNrWTN6BVZw-hEXd8lDN1RsbD/view?usp=drivesdk","Hakeem Hasan Sulaiman - Slaves as a result of economic and social development")</f>
        <v>Hakeem Hasan Sulaiman - Slaves as a result of economic and social development</v>
      </c>
      <c r="Q151" s="2" t="s">
        <v>1190</v>
      </c>
      <c r="R151" s="2"/>
      <c r="S151" s="2"/>
      <c r="T151" s="2"/>
      <c r="U151" s="2"/>
      <c r="V151" s="2"/>
    </row>
    <row r="152">
      <c r="A152" s="4">
        <v>44704.88641355324</v>
      </c>
      <c r="B152" s="2" t="s">
        <v>1140</v>
      </c>
      <c r="C152" s="2" t="s">
        <v>931</v>
      </c>
      <c r="D152" s="2" t="s">
        <v>158</v>
      </c>
      <c r="E152" s="2" t="s">
        <v>159</v>
      </c>
      <c r="F152" s="2" t="s">
        <v>152</v>
      </c>
      <c r="G152" s="2" t="s">
        <v>153</v>
      </c>
      <c r="H152" s="2" t="s">
        <v>932</v>
      </c>
      <c r="I152" s="2" t="s">
        <v>1032</v>
      </c>
      <c r="J152" s="2" t="s">
        <v>197</v>
      </c>
      <c r="L152" s="2" t="s">
        <v>178</v>
      </c>
      <c r="M152" s="14">
        <v>44704.0</v>
      </c>
      <c r="N152" s="2" t="s">
        <v>1191</v>
      </c>
      <c r="O152" s="6" t="s">
        <v>1192</v>
      </c>
      <c r="P152" s="7" t="str">
        <f>HYPERLINK("https://drive.google.com/file/d/1IjFyvgr38pyG26cUEYW2ZcauNoc2LRIU/view?usp=drivesdk","alan pshtiwan kareem - Slaves as a result of economic and social development")</f>
        <v>alan pshtiwan kareem - Slaves as a result of economic and social development</v>
      </c>
      <c r="Q152" s="2" t="s">
        <v>1193</v>
      </c>
      <c r="R152" s="2"/>
      <c r="S152" s="2"/>
      <c r="T152" s="2"/>
      <c r="U152" s="2"/>
      <c r="V152" s="2"/>
    </row>
    <row r="153">
      <c r="A153" s="4">
        <v>44704.88647460648</v>
      </c>
      <c r="B153" s="2" t="s">
        <v>1140</v>
      </c>
      <c r="C153" s="2" t="s">
        <v>1194</v>
      </c>
      <c r="D153" s="2" t="s">
        <v>158</v>
      </c>
      <c r="E153" s="2" t="s">
        <v>159</v>
      </c>
      <c r="F153" s="2" t="s">
        <v>961</v>
      </c>
      <c r="G153" s="2" t="s">
        <v>1195</v>
      </c>
      <c r="H153" s="2" t="s">
        <v>1196</v>
      </c>
      <c r="I153" s="2" t="s">
        <v>1197</v>
      </c>
      <c r="J153" s="2" t="s">
        <v>187</v>
      </c>
      <c r="K153" s="2" t="s">
        <v>1198</v>
      </c>
      <c r="L153" s="2" t="s">
        <v>178</v>
      </c>
      <c r="M153" s="14">
        <v>44704.0</v>
      </c>
      <c r="N153" s="2" t="s">
        <v>1199</v>
      </c>
      <c r="O153" s="6" t="s">
        <v>1200</v>
      </c>
      <c r="P153" s="7" t="str">
        <f>HYPERLINK("https://drive.google.com/file/d/1sTm-53qSdA_P1-obUJw10oD-9J5ZgjDY/view?usp=drivesdk","Chiya Sami Sulaiman - Slaves as a result of economic and social development")</f>
        <v>Chiya Sami Sulaiman - Slaves as a result of economic and social development</v>
      </c>
      <c r="Q153" s="2" t="s">
        <v>1201</v>
      </c>
      <c r="R153" s="2"/>
      <c r="S153" s="2"/>
      <c r="T153" s="2"/>
      <c r="U153" s="2"/>
      <c r="V153" s="2"/>
    </row>
    <row r="154">
      <c r="A154" s="4">
        <v>44704.886510324075</v>
      </c>
      <c r="B154" s="2" t="s">
        <v>1140</v>
      </c>
      <c r="C154" s="2" t="s">
        <v>260</v>
      </c>
      <c r="D154" s="2" t="s">
        <v>171</v>
      </c>
      <c r="E154" s="2" t="s">
        <v>202</v>
      </c>
      <c r="F154" s="2" t="s">
        <v>152</v>
      </c>
      <c r="G154" s="2" t="s">
        <v>153</v>
      </c>
      <c r="H154" s="2" t="s">
        <v>527</v>
      </c>
      <c r="I154" s="2" t="s">
        <v>262</v>
      </c>
      <c r="J154" s="2" t="s">
        <v>164</v>
      </c>
      <c r="K154" s="2" t="s">
        <v>528</v>
      </c>
      <c r="L154" s="2" t="s">
        <v>178</v>
      </c>
      <c r="M154" s="14">
        <v>44704.0</v>
      </c>
      <c r="N154" s="2" t="s">
        <v>1202</v>
      </c>
      <c r="O154" s="6" t="s">
        <v>1203</v>
      </c>
      <c r="P154" s="7" t="str">
        <f>HYPERLINK("https://drive.google.com/file/d/1qqDAmGLCQ-6GK8D8Yvvr4dtDWCArRZe4/view?usp=drivesdk","saadaldeen muhammad nuri saed - Slaves as a result of economic and social development")</f>
        <v>saadaldeen muhammad nuri saed - Slaves as a result of economic and social development</v>
      </c>
      <c r="Q154" s="2" t="s">
        <v>1204</v>
      </c>
      <c r="R154" s="2"/>
      <c r="S154" s="2"/>
      <c r="T154" s="2"/>
      <c r="U154" s="2"/>
      <c r="V154" s="2"/>
    </row>
    <row r="155">
      <c r="A155" s="4">
        <v>44704.88656604166</v>
      </c>
      <c r="B155" s="2" t="s">
        <v>1140</v>
      </c>
      <c r="C155" s="2" t="s">
        <v>1205</v>
      </c>
      <c r="D155" s="2" t="s">
        <v>158</v>
      </c>
      <c r="E155" s="2" t="s">
        <v>172</v>
      </c>
      <c r="F155" s="2" t="s">
        <v>152</v>
      </c>
      <c r="G155" s="2" t="s">
        <v>275</v>
      </c>
      <c r="H155" s="2" t="s">
        <v>612</v>
      </c>
      <c r="I155" s="2" t="s">
        <v>1206</v>
      </c>
      <c r="J155" s="2" t="s">
        <v>197</v>
      </c>
      <c r="L155" s="2" t="s">
        <v>178</v>
      </c>
      <c r="M155" s="14">
        <v>44704.0</v>
      </c>
      <c r="N155" s="2" t="s">
        <v>1207</v>
      </c>
      <c r="O155" s="6" t="s">
        <v>1208</v>
      </c>
      <c r="P155" s="7" t="str">
        <f>HYPERLINK("https://drive.google.com/file/d/10MYogehM7k5hM2X4kT7darQ-PKeJjhly/view?usp=drivesdk","Kovan Rizgar - Slaves as a result of economic and social development")</f>
        <v>Kovan Rizgar - Slaves as a result of economic and social development</v>
      </c>
      <c r="Q155" s="2" t="s">
        <v>1209</v>
      </c>
      <c r="R155" s="2"/>
      <c r="S155" s="2"/>
      <c r="T155" s="2"/>
      <c r="U155" s="2"/>
      <c r="V155" s="2"/>
    </row>
    <row r="156">
      <c r="A156" s="4">
        <v>44704.886596909724</v>
      </c>
      <c r="B156" s="2" t="s">
        <v>1140</v>
      </c>
      <c r="C156" s="8" t="s">
        <v>1210</v>
      </c>
      <c r="D156" s="2" t="s">
        <v>158</v>
      </c>
      <c r="E156" s="2" t="s">
        <v>159</v>
      </c>
      <c r="F156" s="2" t="s">
        <v>229</v>
      </c>
      <c r="G156" s="2" t="s">
        <v>222</v>
      </c>
      <c r="H156" s="2" t="s">
        <v>1211</v>
      </c>
      <c r="I156" s="2" t="s">
        <v>1212</v>
      </c>
      <c r="J156" s="2" t="s">
        <v>197</v>
      </c>
      <c r="L156" s="2" t="s">
        <v>178</v>
      </c>
      <c r="M156" s="14">
        <v>44704.0</v>
      </c>
      <c r="N156" s="2" t="s">
        <v>1213</v>
      </c>
      <c r="O156" s="6" t="s">
        <v>1214</v>
      </c>
      <c r="P156" s="7" t="str">
        <f>HYPERLINK("https://drive.google.com/file/d/1c790E8T3TYLKJ-LG35PZkIa62guYIoAA/view?usp=drivesdk","نیھاد محمد قادر - Slaves as a result of economic and social development")</f>
        <v>نیھاد محمد قادر - Slaves as a result of economic and social development</v>
      </c>
      <c r="Q156" s="2" t="s">
        <v>1215</v>
      </c>
      <c r="R156" s="2"/>
      <c r="S156" s="2"/>
      <c r="T156" s="2"/>
      <c r="U156" s="2"/>
      <c r="V156" s="2"/>
    </row>
    <row r="157">
      <c r="A157" s="4">
        <v>44704.8867411574</v>
      </c>
      <c r="B157" s="2" t="s">
        <v>1140</v>
      </c>
      <c r="C157" s="2" t="s">
        <v>1076</v>
      </c>
      <c r="D157" s="2" t="s">
        <v>158</v>
      </c>
      <c r="E157" s="2" t="s">
        <v>159</v>
      </c>
      <c r="F157" s="2" t="s">
        <v>152</v>
      </c>
      <c r="G157" s="2" t="s">
        <v>1077</v>
      </c>
      <c r="H157" s="2" t="s">
        <v>1078</v>
      </c>
      <c r="I157" s="2" t="s">
        <v>1079</v>
      </c>
      <c r="J157" s="2" t="s">
        <v>177</v>
      </c>
      <c r="K157" s="2" t="s">
        <v>1080</v>
      </c>
      <c r="L157" s="2" t="s">
        <v>178</v>
      </c>
      <c r="M157" s="14">
        <v>44704.0</v>
      </c>
      <c r="N157" s="2" t="s">
        <v>1216</v>
      </c>
      <c r="O157" s="6" t="s">
        <v>1217</v>
      </c>
      <c r="P157" s="7" t="str">
        <f>HYPERLINK("https://drive.google.com/file/d/1SZrUKEm3Q2SZGO6J_-Ufjz9WFBRLAqAo/view?usp=drivesdk","Mahdi Jalal Hussein - Slaves as a result of economic and social development")</f>
        <v>Mahdi Jalal Hussein - Slaves as a result of economic and social development</v>
      </c>
      <c r="Q157" s="2" t="s">
        <v>1218</v>
      </c>
      <c r="R157" s="2"/>
      <c r="S157" s="2"/>
      <c r="T157" s="2"/>
      <c r="U157" s="2"/>
      <c r="V157" s="2"/>
    </row>
    <row r="158">
      <c r="A158" s="4">
        <v>44704.8867525463</v>
      </c>
      <c r="B158" s="2" t="s">
        <v>1140</v>
      </c>
      <c r="C158" s="2" t="s">
        <v>876</v>
      </c>
      <c r="D158" s="2" t="s">
        <v>877</v>
      </c>
      <c r="E158" s="2" t="s">
        <v>159</v>
      </c>
      <c r="F158" s="2" t="s">
        <v>173</v>
      </c>
      <c r="G158" s="2" t="s">
        <v>471</v>
      </c>
      <c r="H158" s="2" t="s">
        <v>878</v>
      </c>
      <c r="I158" s="2" t="s">
        <v>216</v>
      </c>
      <c r="J158" s="2" t="s">
        <v>164</v>
      </c>
      <c r="L158" s="2" t="s">
        <v>178</v>
      </c>
      <c r="M158" s="14">
        <v>44704.0</v>
      </c>
      <c r="N158" s="2" t="s">
        <v>1219</v>
      </c>
      <c r="O158" s="6" t="s">
        <v>1220</v>
      </c>
      <c r="P158" s="7" t="str">
        <f>HYPERLINK("https://drive.google.com/file/d/1BUoCGQzbYk-r-IAmF4c_yuoefdbR_qpD/view?usp=drivesdk","Ammar Jawhar Hussien  - Slaves as a result of economic and social development")</f>
        <v>Ammar Jawhar Hussien  - Slaves as a result of economic and social development</v>
      </c>
      <c r="Q158" s="2" t="s">
        <v>1221</v>
      </c>
      <c r="R158" s="2"/>
      <c r="S158" s="2"/>
      <c r="T158" s="2"/>
      <c r="U158" s="2"/>
      <c r="V158" s="2"/>
    </row>
    <row r="159">
      <c r="A159" s="4">
        <v>44704.88677008102</v>
      </c>
      <c r="B159" s="2" t="s">
        <v>1140</v>
      </c>
      <c r="C159" s="8" t="s">
        <v>1222</v>
      </c>
      <c r="D159" s="2" t="s">
        <v>158</v>
      </c>
      <c r="E159" s="2" t="s">
        <v>159</v>
      </c>
      <c r="F159" s="8" t="s">
        <v>1223</v>
      </c>
      <c r="G159" s="8" t="s">
        <v>1224</v>
      </c>
      <c r="H159" s="8" t="s">
        <v>195</v>
      </c>
      <c r="I159" s="2" t="s">
        <v>196</v>
      </c>
      <c r="J159" s="2" t="s">
        <v>197</v>
      </c>
      <c r="K159" s="2" t="s">
        <v>343</v>
      </c>
      <c r="L159" s="2" t="s">
        <v>178</v>
      </c>
      <c r="M159" s="14">
        <v>44704.0</v>
      </c>
      <c r="N159" s="2" t="s">
        <v>1225</v>
      </c>
      <c r="O159" s="6" t="s">
        <v>1226</v>
      </c>
      <c r="P159" s="7" t="str">
        <f>HYPERLINK("https://drive.google.com/file/d/1Ulm9PqP_H1ZBbQ340iWNdLqY1D8pqwcv/view?usp=drivesdk","سربست ماصرأحمد - Slaves as a result of economic and social development")</f>
        <v>سربست ماصرأحمد - Slaves as a result of economic and social development</v>
      </c>
      <c r="Q159" s="2" t="s">
        <v>1227</v>
      </c>
      <c r="R159" s="2"/>
      <c r="S159" s="2"/>
      <c r="T159" s="2"/>
      <c r="U159" s="2"/>
      <c r="V159" s="2"/>
    </row>
    <row r="160">
      <c r="A160" s="4">
        <v>44704.886828981485</v>
      </c>
      <c r="B160" s="2" t="s">
        <v>1140</v>
      </c>
      <c r="C160" s="2" t="s">
        <v>922</v>
      </c>
      <c r="D160" s="2" t="s">
        <v>158</v>
      </c>
      <c r="E160" s="2" t="s">
        <v>159</v>
      </c>
      <c r="F160" s="8" t="s">
        <v>923</v>
      </c>
      <c r="G160" s="8" t="s">
        <v>1228</v>
      </c>
      <c r="H160" s="8" t="s">
        <v>925</v>
      </c>
      <c r="I160" s="2" t="s">
        <v>926</v>
      </c>
      <c r="J160" s="2" t="s">
        <v>197</v>
      </c>
      <c r="K160" s="8" t="s">
        <v>927</v>
      </c>
      <c r="L160" s="2" t="s">
        <v>178</v>
      </c>
      <c r="M160" s="14">
        <v>44704.0</v>
      </c>
      <c r="N160" s="2" t="s">
        <v>1229</v>
      </c>
      <c r="O160" s="6" t="s">
        <v>1230</v>
      </c>
      <c r="P160" s="7" t="str">
        <f>HYPERLINK("https://drive.google.com/file/d/1X0WPsyN_jJCPnI-RTfKlvIk6aVsetiqU/view?usp=drivesdk","Taha Aziz Ahmed - Slaves as a result of economic and social development")</f>
        <v>Taha Aziz Ahmed - Slaves as a result of economic and social development</v>
      </c>
      <c r="Q160" s="2" t="s">
        <v>1231</v>
      </c>
      <c r="R160" s="2"/>
      <c r="S160" s="2"/>
      <c r="T160" s="2"/>
      <c r="U160" s="2"/>
      <c r="V160" s="2"/>
    </row>
    <row r="161">
      <c r="A161" s="4">
        <v>44704.88689894676</v>
      </c>
      <c r="B161" s="2" t="s">
        <v>1140</v>
      </c>
      <c r="C161" s="2" t="s">
        <v>1232</v>
      </c>
      <c r="D161" s="2" t="s">
        <v>158</v>
      </c>
      <c r="E161" s="2" t="s">
        <v>172</v>
      </c>
      <c r="F161" s="2" t="s">
        <v>152</v>
      </c>
      <c r="G161" s="2" t="s">
        <v>1233</v>
      </c>
      <c r="H161" s="2" t="s">
        <v>1234</v>
      </c>
      <c r="I161" s="2" t="s">
        <v>342</v>
      </c>
      <c r="J161" s="2" t="s">
        <v>197</v>
      </c>
      <c r="K161" s="2" t="s">
        <v>343</v>
      </c>
      <c r="L161" s="2" t="s">
        <v>178</v>
      </c>
      <c r="M161" s="14">
        <v>44704.0</v>
      </c>
      <c r="N161" s="2" t="s">
        <v>1235</v>
      </c>
      <c r="O161" s="6" t="s">
        <v>1236</v>
      </c>
      <c r="P161" s="7" t="str">
        <f>HYPERLINK("https://drive.google.com/file/d/1jbrw1u4AfBptOHA-V8pgDV8HrVdbo2Ps/view?usp=drivesdk","Kosrat husen qader - Slaves as a result of economic and social development")</f>
        <v>Kosrat husen qader - Slaves as a result of economic and social development</v>
      </c>
      <c r="Q161" s="2" t="s">
        <v>1237</v>
      </c>
      <c r="R161" s="2"/>
      <c r="S161" s="2"/>
      <c r="T161" s="2"/>
      <c r="U161" s="2"/>
      <c r="V161" s="2"/>
    </row>
    <row r="162">
      <c r="A162" s="4">
        <v>44704.88698326389</v>
      </c>
      <c r="B162" s="2" t="s">
        <v>1140</v>
      </c>
      <c r="C162" s="2" t="s">
        <v>1238</v>
      </c>
      <c r="D162" s="2" t="s">
        <v>158</v>
      </c>
      <c r="E162" s="2" t="s">
        <v>159</v>
      </c>
      <c r="F162" s="2" t="s">
        <v>1018</v>
      </c>
      <c r="G162" s="2" t="s">
        <v>153</v>
      </c>
      <c r="H162" s="2" t="s">
        <v>1239</v>
      </c>
      <c r="I162" s="2" t="s">
        <v>1240</v>
      </c>
      <c r="J162" s="2" t="s">
        <v>177</v>
      </c>
      <c r="L162" s="2" t="s">
        <v>178</v>
      </c>
      <c r="M162" s="14">
        <v>44704.0</v>
      </c>
      <c r="N162" s="2" t="s">
        <v>1241</v>
      </c>
      <c r="O162" s="6" t="s">
        <v>1242</v>
      </c>
      <c r="P162" s="7" t="str">
        <f>HYPERLINK("https://drive.google.com/file/d/1WgHbKopmPYZY_wVjSTglOATbL_Af9yPa/view?usp=drivesdk","Bnar Hussain Ayub - Slaves as a result of economic and social development")</f>
        <v>Bnar Hussain Ayub - Slaves as a result of economic and social development</v>
      </c>
      <c r="Q162" s="2" t="s">
        <v>1243</v>
      </c>
      <c r="R162" s="2"/>
      <c r="S162" s="2"/>
      <c r="T162" s="2"/>
      <c r="U162" s="2"/>
      <c r="V162" s="2"/>
    </row>
    <row r="163">
      <c r="A163" s="4">
        <v>44704.8869980787</v>
      </c>
      <c r="B163" s="2" t="s">
        <v>1140</v>
      </c>
      <c r="C163" s="2" t="s">
        <v>170</v>
      </c>
      <c r="D163" s="2" t="s">
        <v>171</v>
      </c>
      <c r="E163" s="2" t="s">
        <v>172</v>
      </c>
      <c r="F163" s="2" t="s">
        <v>173</v>
      </c>
      <c r="G163" s="2" t="s">
        <v>904</v>
      </c>
      <c r="H163" s="2" t="s">
        <v>175</v>
      </c>
      <c r="I163" s="2" t="s">
        <v>176</v>
      </c>
      <c r="J163" s="2" t="s">
        <v>197</v>
      </c>
      <c r="L163" s="2" t="s">
        <v>178</v>
      </c>
      <c r="M163" s="14">
        <v>44704.0</v>
      </c>
      <c r="N163" s="2" t="s">
        <v>1244</v>
      </c>
      <c r="O163" s="6" t="s">
        <v>1245</v>
      </c>
      <c r="P163" s="7" t="str">
        <f>HYPERLINK("https://drive.google.com/file/d/1UGx201t0TAxN_xn9j9nGvKhizqNyz_eV/view?usp=drivesdk","Mikaeel Biro Munaf  - Slaves as a result of economic and social development")</f>
        <v>Mikaeel Biro Munaf  - Slaves as a result of economic and social development</v>
      </c>
      <c r="Q163" s="2" t="s">
        <v>1246</v>
      </c>
      <c r="R163" s="2"/>
      <c r="S163" s="2"/>
      <c r="T163" s="2"/>
      <c r="U163" s="2"/>
      <c r="V163" s="2"/>
    </row>
    <row r="164">
      <c r="A164" s="4">
        <v>44704.887087766205</v>
      </c>
      <c r="B164" s="2" t="s">
        <v>1140</v>
      </c>
      <c r="C164" s="2" t="s">
        <v>1247</v>
      </c>
      <c r="D164" s="2" t="s">
        <v>158</v>
      </c>
      <c r="E164" s="2" t="s">
        <v>159</v>
      </c>
      <c r="F164" s="2" t="s">
        <v>1248</v>
      </c>
      <c r="G164" s="2" t="s">
        <v>245</v>
      </c>
      <c r="H164" s="2" t="s">
        <v>1249</v>
      </c>
      <c r="I164" s="2" t="s">
        <v>319</v>
      </c>
      <c r="J164" s="2" t="s">
        <v>177</v>
      </c>
      <c r="L164" s="2" t="s">
        <v>178</v>
      </c>
      <c r="M164" s="14">
        <v>44704.0</v>
      </c>
      <c r="N164" s="2" t="s">
        <v>1250</v>
      </c>
      <c r="O164" s="6" t="s">
        <v>1251</v>
      </c>
      <c r="P164" s="7" t="str">
        <f>HYPERLINK("https://drive.google.com/file/d/14clWm4aYn2uaLrSROVfNkJJuzd7JVBvm/view?usp=drivesdk","AMJAD AHMED JUMAAH  - Slaves as a result of economic and social development")</f>
        <v>AMJAD AHMED JUMAAH  - Slaves as a result of economic and social development</v>
      </c>
      <c r="Q164" s="2" t="s">
        <v>1252</v>
      </c>
      <c r="R164" s="2"/>
      <c r="S164" s="2"/>
      <c r="T164" s="2"/>
      <c r="U164" s="2"/>
      <c r="V164" s="2"/>
    </row>
    <row r="165">
      <c r="A165" s="4">
        <v>44704.887224791666</v>
      </c>
      <c r="B165" s="2" t="s">
        <v>1140</v>
      </c>
      <c r="C165" s="2" t="s">
        <v>237</v>
      </c>
      <c r="D165" s="2" t="s">
        <v>158</v>
      </c>
      <c r="E165" s="2" t="s">
        <v>159</v>
      </c>
      <c r="F165" s="2" t="s">
        <v>221</v>
      </c>
      <c r="G165" s="2" t="s">
        <v>222</v>
      </c>
      <c r="H165" s="2" t="s">
        <v>238</v>
      </c>
      <c r="I165" s="2" t="s">
        <v>239</v>
      </c>
      <c r="J165" s="2" t="s">
        <v>177</v>
      </c>
      <c r="K165" s="2" t="s">
        <v>1253</v>
      </c>
      <c r="L165" s="2" t="s">
        <v>178</v>
      </c>
      <c r="M165" s="14">
        <v>44704.0</v>
      </c>
      <c r="N165" s="2" t="s">
        <v>1254</v>
      </c>
      <c r="O165" s="6" t="s">
        <v>1255</v>
      </c>
      <c r="P165" s="7" t="str">
        <f>HYPERLINK("https://drive.google.com/file/d/1UMmT9S_HrjbnUNTLjYLI-TIjK93MBSlk/view?usp=drivesdk","Brwa Hussein m.ameen  - Slaves as a result of economic and social development")</f>
        <v>Brwa Hussein m.ameen  - Slaves as a result of economic and social development</v>
      </c>
      <c r="Q165" s="2" t="s">
        <v>1256</v>
      </c>
      <c r="R165" s="2"/>
      <c r="S165" s="2"/>
      <c r="T165" s="2"/>
      <c r="U165" s="2"/>
      <c r="V165" s="2"/>
    </row>
    <row r="166">
      <c r="A166" s="4">
        <v>44704.88729520833</v>
      </c>
      <c r="B166" s="2" t="s">
        <v>1140</v>
      </c>
      <c r="C166" s="2" t="s">
        <v>266</v>
      </c>
      <c r="D166" s="2" t="s">
        <v>158</v>
      </c>
      <c r="E166" s="2" t="s">
        <v>159</v>
      </c>
      <c r="F166" s="2" t="s">
        <v>267</v>
      </c>
      <c r="G166" s="2" t="s">
        <v>1257</v>
      </c>
      <c r="H166" s="2" t="s">
        <v>269</v>
      </c>
      <c r="I166" s="2" t="s">
        <v>270</v>
      </c>
      <c r="J166" s="2" t="s">
        <v>197</v>
      </c>
      <c r="K166" s="8" t="s">
        <v>1258</v>
      </c>
      <c r="L166" s="2" t="s">
        <v>178</v>
      </c>
      <c r="M166" s="14">
        <v>44704.0</v>
      </c>
      <c r="N166" s="2" t="s">
        <v>1259</v>
      </c>
      <c r="O166" s="6" t="s">
        <v>1260</v>
      </c>
      <c r="P166" s="7" t="str">
        <f>HYPERLINK("https://drive.google.com/file/d/1NdeLxWTF06OWgpLr95G5fHnG5DxYkGK8/view?usp=drivesdk","Neehad Yaseen Azeez - Slaves as a result of economic and social development")</f>
        <v>Neehad Yaseen Azeez - Slaves as a result of economic and social development</v>
      </c>
      <c r="Q166" s="2" t="s">
        <v>1261</v>
      </c>
      <c r="R166" s="2"/>
      <c r="S166" s="2"/>
      <c r="T166" s="2"/>
      <c r="U166" s="2"/>
      <c r="V166" s="2"/>
    </row>
    <row r="167">
      <c r="A167" s="4">
        <v>44704.887356875</v>
      </c>
      <c r="B167" s="2" t="s">
        <v>1140</v>
      </c>
      <c r="C167" s="2" t="s">
        <v>982</v>
      </c>
      <c r="D167" s="2" t="s">
        <v>171</v>
      </c>
      <c r="E167" s="2" t="s">
        <v>172</v>
      </c>
      <c r="F167" s="2" t="s">
        <v>221</v>
      </c>
      <c r="G167" s="2" t="s">
        <v>222</v>
      </c>
      <c r="H167" s="2" t="s">
        <v>238</v>
      </c>
      <c r="I167" s="2" t="s">
        <v>437</v>
      </c>
      <c r="J167" s="2" t="s">
        <v>197</v>
      </c>
      <c r="K167" s="2" t="s">
        <v>983</v>
      </c>
      <c r="L167" s="2" t="s">
        <v>178</v>
      </c>
      <c r="M167" s="14">
        <v>44704.0</v>
      </c>
      <c r="N167" s="2" t="s">
        <v>1262</v>
      </c>
      <c r="O167" s="6" t="s">
        <v>1263</v>
      </c>
      <c r="P167" s="7" t="str">
        <f>HYPERLINK("https://drive.google.com/file/d/1K-mW8eXEhclXi4nP5zQL7huYBbjBDSPs/view?usp=drivesdk","Dr . NAQEE HAMZAH JASIM AL SIYAF  - Slaves as a result of economic and social development")</f>
        <v>Dr . NAQEE HAMZAH JASIM AL SIYAF  - Slaves as a result of economic and social development</v>
      </c>
      <c r="Q167" s="2" t="s">
        <v>1264</v>
      </c>
      <c r="R167" s="2"/>
      <c r="S167" s="2"/>
      <c r="T167" s="2"/>
      <c r="U167" s="2"/>
      <c r="V167" s="2"/>
    </row>
    <row r="168">
      <c r="A168" s="4">
        <v>44704.88750186343</v>
      </c>
      <c r="B168" s="2" t="s">
        <v>1140</v>
      </c>
      <c r="C168" s="2" t="s">
        <v>951</v>
      </c>
      <c r="D168" s="2" t="s">
        <v>158</v>
      </c>
      <c r="E168" s="2" t="s">
        <v>159</v>
      </c>
      <c r="F168" s="2" t="s">
        <v>229</v>
      </c>
      <c r="G168" s="2" t="s">
        <v>275</v>
      </c>
      <c r="H168" s="2" t="s">
        <v>612</v>
      </c>
      <c r="I168" s="2" t="s">
        <v>952</v>
      </c>
      <c r="J168" s="2" t="s">
        <v>197</v>
      </c>
      <c r="K168" s="2" t="s">
        <v>953</v>
      </c>
      <c r="L168" s="2" t="s">
        <v>178</v>
      </c>
      <c r="M168" s="14">
        <v>44704.0</v>
      </c>
      <c r="N168" s="2" t="s">
        <v>1265</v>
      </c>
      <c r="O168" s="6" t="s">
        <v>1266</v>
      </c>
      <c r="P168" s="7" t="str">
        <f>HYPERLINK("https://drive.google.com/file/d/1-ibYxkHII7xFZo4woFfI--55cB3bYow-/view?usp=drivesdk","AMAD ABDULLAH AHMED - Slaves as a result of economic and social development")</f>
        <v>AMAD ABDULLAH AHMED - Slaves as a result of economic and social development</v>
      </c>
      <c r="Q168" s="2" t="s">
        <v>1267</v>
      </c>
      <c r="R168" s="2"/>
      <c r="S168" s="2"/>
      <c r="T168" s="2"/>
      <c r="U168" s="2"/>
      <c r="V168" s="2"/>
    </row>
    <row r="169">
      <c r="A169" s="4">
        <v>44704.88786400463</v>
      </c>
      <c r="B169" s="2" t="s">
        <v>1140</v>
      </c>
      <c r="C169" s="2" t="s">
        <v>976</v>
      </c>
      <c r="D169" s="2" t="s">
        <v>158</v>
      </c>
      <c r="E169" s="2" t="s">
        <v>159</v>
      </c>
      <c r="F169" s="2" t="s">
        <v>152</v>
      </c>
      <c r="G169" s="2" t="s">
        <v>153</v>
      </c>
      <c r="H169" s="2" t="s">
        <v>341</v>
      </c>
      <c r="I169" s="2" t="s">
        <v>348</v>
      </c>
      <c r="J169" s="2" t="s">
        <v>197</v>
      </c>
      <c r="K169" s="2" t="s">
        <v>1268</v>
      </c>
      <c r="L169" s="2" t="s">
        <v>178</v>
      </c>
      <c r="M169" s="14">
        <v>44704.0</v>
      </c>
      <c r="N169" s="2" t="s">
        <v>1269</v>
      </c>
      <c r="O169" s="6" t="s">
        <v>1270</v>
      </c>
      <c r="P169" s="7" t="str">
        <f>HYPERLINK("https://drive.google.com/file/d/19DHnGPky62Dtz2t4iaVHFHHdyE83MSrL/view?usp=drivesdk","karzan kareem kheder - Slaves as a result of economic and social development")</f>
        <v>karzan kareem kheder - Slaves as a result of economic and social development</v>
      </c>
      <c r="Q169" s="2" t="s">
        <v>1271</v>
      </c>
      <c r="R169" s="2"/>
      <c r="S169" s="2"/>
      <c r="T169" s="2"/>
      <c r="U169" s="2"/>
      <c r="V169" s="2"/>
    </row>
    <row r="170">
      <c r="A170" s="4">
        <v>44704.887908275465</v>
      </c>
      <c r="B170" s="2" t="s">
        <v>1140</v>
      </c>
      <c r="C170" s="2" t="s">
        <v>281</v>
      </c>
      <c r="D170" s="2" t="s">
        <v>158</v>
      </c>
      <c r="E170" s="2" t="s">
        <v>159</v>
      </c>
      <c r="F170" s="2" t="s">
        <v>213</v>
      </c>
      <c r="G170" s="2" t="s">
        <v>275</v>
      </c>
      <c r="H170" s="2" t="s">
        <v>282</v>
      </c>
      <c r="I170" s="2" t="s">
        <v>283</v>
      </c>
      <c r="J170" s="2" t="s">
        <v>177</v>
      </c>
      <c r="L170" s="2" t="s">
        <v>178</v>
      </c>
      <c r="M170" s="14">
        <v>44704.0</v>
      </c>
      <c r="N170" s="2" t="s">
        <v>1272</v>
      </c>
      <c r="O170" s="6" t="s">
        <v>1273</v>
      </c>
      <c r="P170" s="7" t="str">
        <f>HYPERLINK("https://drive.google.com/file/d/1EbP3b9_BYb1_utGM2WRmO57sIQROcHpI/view?usp=drivesdk","Taher Sheikh Mohammed - Slaves as a result of economic and social development")</f>
        <v>Taher Sheikh Mohammed - Slaves as a result of economic and social development</v>
      </c>
      <c r="Q170" s="2" t="s">
        <v>1274</v>
      </c>
      <c r="R170" s="2"/>
      <c r="S170" s="2"/>
      <c r="T170" s="2"/>
      <c r="U170" s="2"/>
      <c r="V170" s="2"/>
    </row>
    <row r="171">
      <c r="A171" s="4">
        <v>44704.88822894676</v>
      </c>
      <c r="B171" s="2" t="s">
        <v>1140</v>
      </c>
      <c r="C171" s="2" t="s">
        <v>1275</v>
      </c>
      <c r="D171" s="2" t="s">
        <v>158</v>
      </c>
      <c r="E171" s="2" t="s">
        <v>159</v>
      </c>
      <c r="F171" s="2" t="s">
        <v>610</v>
      </c>
      <c r="G171" s="2" t="s">
        <v>916</v>
      </c>
      <c r="H171" s="2" t="s">
        <v>917</v>
      </c>
      <c r="I171" s="2" t="s">
        <v>918</v>
      </c>
      <c r="J171" s="2" t="s">
        <v>177</v>
      </c>
      <c r="L171" s="2" t="s">
        <v>178</v>
      </c>
      <c r="M171" s="14">
        <v>44704.0</v>
      </c>
      <c r="N171" s="2" t="s">
        <v>1276</v>
      </c>
      <c r="O171" s="6" t="s">
        <v>1277</v>
      </c>
      <c r="P171" s="7" t="str">
        <f>HYPERLINK("https://drive.google.com/file/d/1ZoO0mKLow05ZVqf-3BrnfszXLmbESyRu/view?usp=drivesdk","RWKHSAR NABE MAQDID - Slaves as a result of economic and social development")</f>
        <v>RWKHSAR NABE MAQDID - Slaves as a result of economic and social development</v>
      </c>
      <c r="Q171" s="2" t="s">
        <v>1278</v>
      </c>
      <c r="R171" s="2"/>
      <c r="S171" s="2"/>
      <c r="T171" s="2"/>
      <c r="U171" s="2"/>
      <c r="V171" s="2"/>
    </row>
    <row r="172">
      <c r="A172" s="4">
        <v>44704.88867788194</v>
      </c>
      <c r="B172" s="2" t="s">
        <v>1140</v>
      </c>
      <c r="C172" s="2" t="s">
        <v>1279</v>
      </c>
      <c r="D172" s="2" t="s">
        <v>158</v>
      </c>
      <c r="E172" s="2" t="s">
        <v>202</v>
      </c>
      <c r="F172" s="2" t="s">
        <v>221</v>
      </c>
      <c r="G172" s="2" t="s">
        <v>222</v>
      </c>
      <c r="H172" s="2" t="s">
        <v>892</v>
      </c>
      <c r="I172" s="2" t="s">
        <v>893</v>
      </c>
      <c r="J172" s="2" t="s">
        <v>164</v>
      </c>
      <c r="L172" s="2" t="s">
        <v>178</v>
      </c>
      <c r="M172" s="14">
        <v>44704.0</v>
      </c>
      <c r="N172" s="2" t="s">
        <v>1280</v>
      </c>
      <c r="O172" s="6" t="s">
        <v>1281</v>
      </c>
      <c r="P172" s="7" t="str">
        <f>HYPERLINK("https://drive.google.com/file/d/1Zuq2Msqc2da4oTMl3U8ns5cZNo4qNp82/view?usp=drivesdk","Zina Adil Ismail chaqmaqchee  - Slaves as a result of economic and social development")</f>
        <v>Zina Adil Ismail chaqmaqchee  - Slaves as a result of economic and social development</v>
      </c>
      <c r="Q172" s="2" t="s">
        <v>1282</v>
      </c>
      <c r="R172" s="2"/>
      <c r="S172" s="2"/>
      <c r="T172" s="2"/>
      <c r="U172" s="2"/>
      <c r="V172" s="2"/>
    </row>
    <row r="173">
      <c r="A173" s="4">
        <v>44704.890183298616</v>
      </c>
      <c r="B173" s="2" t="s">
        <v>1140</v>
      </c>
      <c r="C173" s="2" t="s">
        <v>1283</v>
      </c>
      <c r="D173" s="2" t="s">
        <v>171</v>
      </c>
      <c r="E173" s="2" t="s">
        <v>172</v>
      </c>
      <c r="F173" s="2" t="s">
        <v>213</v>
      </c>
      <c r="G173" s="2" t="s">
        <v>275</v>
      </c>
      <c r="H173" s="2" t="s">
        <v>612</v>
      </c>
      <c r="I173" s="2" t="s">
        <v>1284</v>
      </c>
      <c r="J173" s="2" t="s">
        <v>177</v>
      </c>
      <c r="L173" s="2" t="s">
        <v>178</v>
      </c>
      <c r="M173" s="14">
        <v>44704.0</v>
      </c>
      <c r="N173" s="2" t="s">
        <v>1285</v>
      </c>
      <c r="O173" s="6" t="s">
        <v>1286</v>
      </c>
      <c r="P173" s="7" t="str">
        <f>HYPERLINK("https://drive.google.com/file/d/1A4mMXxDYAybYo6CRHf2lHumlV1OYwhok/view?usp=drivesdk","NAWZAR MUHAMMAD HAJI - Slaves as a result of economic and social development")</f>
        <v>NAWZAR MUHAMMAD HAJI - Slaves as a result of economic and social development</v>
      </c>
      <c r="Q173" s="2" t="s">
        <v>1287</v>
      </c>
      <c r="R173" s="2"/>
      <c r="S173" s="2"/>
      <c r="T173" s="2"/>
      <c r="U173" s="2"/>
      <c r="V173" s="2"/>
    </row>
    <row r="174">
      <c r="A174" s="4">
        <v>44704.892183125005</v>
      </c>
      <c r="B174" s="2" t="s">
        <v>1140</v>
      </c>
      <c r="C174" s="2" t="s">
        <v>1288</v>
      </c>
      <c r="D174" s="2" t="s">
        <v>158</v>
      </c>
      <c r="E174" s="2" t="s">
        <v>159</v>
      </c>
      <c r="F174" s="2" t="s">
        <v>1289</v>
      </c>
      <c r="G174" s="8" t="s">
        <v>924</v>
      </c>
      <c r="H174" s="2" t="s">
        <v>1290</v>
      </c>
      <c r="I174" s="2" t="s">
        <v>1291</v>
      </c>
      <c r="J174" s="2" t="s">
        <v>164</v>
      </c>
      <c r="K174" s="2" t="s">
        <v>767</v>
      </c>
      <c r="L174" s="2" t="s">
        <v>178</v>
      </c>
      <c r="M174" s="14">
        <v>44704.0</v>
      </c>
      <c r="N174" s="2" t="s">
        <v>1292</v>
      </c>
      <c r="O174" s="6" t="s">
        <v>1293</v>
      </c>
      <c r="P174" s="7" t="str">
        <f>HYPERLINK("https://drive.google.com/file/d/1_YC6zxd66otLNArH6VI5SUALGwLZuvNb/view?usp=drivesdk","Kovan nadhmi farho - Slaves as a result of economic and social development")</f>
        <v>Kovan nadhmi farho - Slaves as a result of economic and social development</v>
      </c>
      <c r="Q174" s="2" t="s">
        <v>1294</v>
      </c>
      <c r="R174" s="2"/>
      <c r="S174" s="2"/>
      <c r="T174" s="2"/>
      <c r="U174" s="2"/>
      <c r="V174" s="2"/>
    </row>
    <row r="175">
      <c r="A175" s="4">
        <v>44704.89312851852</v>
      </c>
      <c r="B175" s="2" t="s">
        <v>1140</v>
      </c>
      <c r="C175" s="2" t="s">
        <v>1295</v>
      </c>
      <c r="D175" s="2" t="s">
        <v>158</v>
      </c>
      <c r="E175" s="2" t="s">
        <v>159</v>
      </c>
      <c r="F175" s="2" t="s">
        <v>1296</v>
      </c>
      <c r="G175" s="8" t="s">
        <v>1297</v>
      </c>
      <c r="H175" s="8" t="s">
        <v>1298</v>
      </c>
      <c r="I175" s="2" t="s">
        <v>1299</v>
      </c>
      <c r="J175" s="2" t="s">
        <v>164</v>
      </c>
      <c r="L175" s="2" t="s">
        <v>178</v>
      </c>
      <c r="M175" s="14">
        <v>44704.0</v>
      </c>
      <c r="N175" s="2" t="s">
        <v>1300</v>
      </c>
      <c r="O175" s="6" t="s">
        <v>1301</v>
      </c>
      <c r="P175" s="7" t="str">
        <f>HYPERLINK("https://drive.google.com/file/d/1z9NeREzXzxkFVDpP1_wG5HwVBOJqPh8i/view?usp=drivesdk","Chaware neamat saleh - Slaves as a result of economic and social development")</f>
        <v>Chaware neamat saleh - Slaves as a result of economic and social development</v>
      </c>
      <c r="Q175" s="2" t="s">
        <v>1302</v>
      </c>
      <c r="R175" s="2"/>
      <c r="S175" s="2"/>
      <c r="T175" s="2"/>
      <c r="U175" s="2"/>
      <c r="V175" s="2"/>
    </row>
    <row r="176">
      <c r="A176" s="4">
        <v>44704.893694502316</v>
      </c>
      <c r="B176" s="2" t="s">
        <v>1140</v>
      </c>
      <c r="C176" s="2" t="s">
        <v>1076</v>
      </c>
      <c r="D176" s="2" t="s">
        <v>158</v>
      </c>
      <c r="E176" s="2" t="s">
        <v>159</v>
      </c>
      <c r="F176" s="2" t="s">
        <v>152</v>
      </c>
      <c r="G176" s="2" t="s">
        <v>1077</v>
      </c>
      <c r="H176" s="2" t="s">
        <v>1078</v>
      </c>
      <c r="I176" s="2" t="s">
        <v>1079</v>
      </c>
      <c r="J176" s="2" t="s">
        <v>177</v>
      </c>
      <c r="K176" s="2" t="s">
        <v>1080</v>
      </c>
      <c r="L176" s="2" t="s">
        <v>178</v>
      </c>
      <c r="M176" s="14">
        <v>44704.0</v>
      </c>
      <c r="N176" s="2" t="s">
        <v>1303</v>
      </c>
      <c r="O176" s="6" t="s">
        <v>1304</v>
      </c>
      <c r="P176" s="7" t="str">
        <f>HYPERLINK("https://drive.google.com/file/d/1kq-PHnEKfQX-U0ijntUvpwyV5q2QhDJp/view?usp=drivesdk","Mahdi Jalal Hussein - Slaves as a result of economic and social development")</f>
        <v>Mahdi Jalal Hussein - Slaves as a result of economic and social development</v>
      </c>
      <c r="Q176" s="2" t="s">
        <v>1305</v>
      </c>
      <c r="R176" s="2"/>
      <c r="S176" s="2"/>
      <c r="T176" s="2"/>
      <c r="U176" s="2"/>
      <c r="V176" s="2"/>
    </row>
    <row r="177">
      <c r="A177" s="4">
        <v>44704.899538171296</v>
      </c>
      <c r="B177" s="2" t="s">
        <v>1140</v>
      </c>
      <c r="C177" s="2" t="s">
        <v>1306</v>
      </c>
      <c r="D177" s="2" t="s">
        <v>171</v>
      </c>
      <c r="E177" s="2" t="s">
        <v>172</v>
      </c>
      <c r="F177" s="2" t="s">
        <v>244</v>
      </c>
      <c r="G177" s="2" t="s">
        <v>916</v>
      </c>
      <c r="H177" s="2" t="s">
        <v>1307</v>
      </c>
      <c r="I177" s="2" t="s">
        <v>247</v>
      </c>
      <c r="J177" s="2" t="s">
        <v>164</v>
      </c>
      <c r="K177" s="2" t="s">
        <v>1308</v>
      </c>
      <c r="L177" s="2" t="s">
        <v>178</v>
      </c>
      <c r="M177" s="14">
        <v>44704.0</v>
      </c>
      <c r="N177" s="2" t="s">
        <v>1309</v>
      </c>
      <c r="O177" s="6" t="s">
        <v>1310</v>
      </c>
      <c r="P177" s="7" t="str">
        <f>HYPERLINK("https://drive.google.com/file/d/1Kiuuu8_Q0w8jw-g0GjTNZvfYQBeuh244/view?usp=drivesdk","SAMIAA JAMIL ABSULWAHID - Slaves as a result of economic and social development")</f>
        <v>SAMIAA JAMIL ABSULWAHID - Slaves as a result of economic and social development</v>
      </c>
      <c r="Q177" s="2" t="s">
        <v>1311</v>
      </c>
      <c r="R177" s="2"/>
      <c r="S177" s="2"/>
      <c r="T177" s="2"/>
      <c r="U177" s="2"/>
      <c r="V177" s="2"/>
    </row>
    <row r="178">
      <c r="A178" s="4">
        <v>44704.899810138886</v>
      </c>
      <c r="B178" s="2" t="s">
        <v>1140</v>
      </c>
      <c r="C178" s="2" t="s">
        <v>1312</v>
      </c>
      <c r="D178" s="2" t="s">
        <v>158</v>
      </c>
      <c r="E178" s="2" t="s">
        <v>159</v>
      </c>
      <c r="F178" s="2" t="s">
        <v>152</v>
      </c>
      <c r="G178" s="2" t="s">
        <v>153</v>
      </c>
      <c r="H178" s="2" t="s">
        <v>1313</v>
      </c>
      <c r="I178" s="2" t="s">
        <v>1314</v>
      </c>
      <c r="J178" s="2" t="s">
        <v>207</v>
      </c>
      <c r="L178" s="2" t="s">
        <v>178</v>
      </c>
      <c r="M178" s="14">
        <v>44704.0</v>
      </c>
      <c r="N178" s="2" t="s">
        <v>1315</v>
      </c>
      <c r="O178" s="6" t="s">
        <v>1316</v>
      </c>
      <c r="P178" s="7" t="str">
        <f>HYPERLINK("https://drive.google.com/file/d/1WAwW5tiIj3QXfhRFQfk-8adxvb2XDh95/view?usp=drivesdk","bahri lateef yahee - Slaves as a result of economic and social development")</f>
        <v>bahri lateef yahee - Slaves as a result of economic and social development</v>
      </c>
      <c r="Q178" s="2" t="s">
        <v>1317</v>
      </c>
      <c r="R178" s="2"/>
      <c r="S178" s="2"/>
      <c r="T178" s="2"/>
      <c r="U178" s="2"/>
      <c r="V178" s="2"/>
    </row>
    <row r="179">
      <c r="A179" s="4">
        <v>44704.900065925925</v>
      </c>
      <c r="B179" s="2" t="s">
        <v>1140</v>
      </c>
      <c r="C179" s="2" t="s">
        <v>1318</v>
      </c>
      <c r="D179" s="2" t="s">
        <v>158</v>
      </c>
      <c r="E179" s="2" t="s">
        <v>159</v>
      </c>
      <c r="F179" s="2" t="s">
        <v>229</v>
      </c>
      <c r="G179" s="2" t="s">
        <v>230</v>
      </c>
      <c r="H179" s="2" t="s">
        <v>231</v>
      </c>
      <c r="I179" s="2" t="s">
        <v>1319</v>
      </c>
      <c r="J179" s="2" t="s">
        <v>177</v>
      </c>
      <c r="K179" s="2" t="s">
        <v>1320</v>
      </c>
      <c r="L179" s="2" t="s">
        <v>178</v>
      </c>
      <c r="M179" s="14">
        <v>44704.0</v>
      </c>
      <c r="N179" s="2" t="s">
        <v>1321</v>
      </c>
      <c r="O179" s="6" t="s">
        <v>1322</v>
      </c>
      <c r="P179" s="7" t="str">
        <f>HYPERLINK("https://drive.google.com/file/d/1szFPzSSv85sqXn3wmeckSQO-xUwn7dK4/view?usp=drivesdk","Dlawar Shukri Bapir - Slaves as a result of economic and social development")</f>
        <v>Dlawar Shukri Bapir - Slaves as a result of economic and social development</v>
      </c>
      <c r="Q179" s="2" t="s">
        <v>1323</v>
      </c>
      <c r="R179" s="2"/>
      <c r="S179" s="2"/>
      <c r="T179" s="2"/>
      <c r="U179" s="2"/>
      <c r="V179" s="2"/>
    </row>
    <row r="180">
      <c r="A180" s="4">
        <v>44704.90133144676</v>
      </c>
      <c r="B180" s="2" t="s">
        <v>1140</v>
      </c>
      <c r="C180" s="2" t="s">
        <v>1036</v>
      </c>
      <c r="D180" s="2" t="s">
        <v>171</v>
      </c>
      <c r="E180" s="2" t="s">
        <v>202</v>
      </c>
      <c r="F180" s="2" t="s">
        <v>152</v>
      </c>
      <c r="G180" s="2" t="s">
        <v>153</v>
      </c>
      <c r="H180" s="2" t="s">
        <v>527</v>
      </c>
      <c r="I180" s="2" t="s">
        <v>1037</v>
      </c>
      <c r="J180" s="2" t="s">
        <v>197</v>
      </c>
      <c r="L180" s="2" t="s">
        <v>178</v>
      </c>
      <c r="M180" s="14">
        <v>44704.0</v>
      </c>
      <c r="N180" s="2" t="s">
        <v>1324</v>
      </c>
      <c r="O180" s="6" t="s">
        <v>1325</v>
      </c>
      <c r="P180" s="7" t="str">
        <f>HYPERLINK("https://drive.google.com/file/d/1-z9h0D1D278fPREp6KbiGLSwZjeZrfB3/view?usp=drivesdk","meeran mohamad salih - Slaves as a result of economic and social development")</f>
        <v>meeran mohamad salih - Slaves as a result of economic and social development</v>
      </c>
      <c r="Q180" s="2" t="s">
        <v>1326</v>
      </c>
      <c r="R180" s="2"/>
      <c r="S180" s="2"/>
      <c r="T180" s="2"/>
      <c r="U180" s="2"/>
      <c r="V180" s="2"/>
    </row>
    <row r="181">
      <c r="A181" s="4">
        <v>44704.911394780094</v>
      </c>
      <c r="B181" s="2" t="s">
        <v>1140</v>
      </c>
      <c r="C181" s="2" t="s">
        <v>1128</v>
      </c>
      <c r="D181" s="2" t="s">
        <v>171</v>
      </c>
      <c r="E181" s="2" t="s">
        <v>202</v>
      </c>
      <c r="F181" s="2" t="s">
        <v>221</v>
      </c>
      <c r="G181" s="2" t="s">
        <v>222</v>
      </c>
      <c r="H181" s="2" t="s">
        <v>223</v>
      </c>
      <c r="I181" s="2" t="s">
        <v>1129</v>
      </c>
      <c r="J181" s="2" t="s">
        <v>197</v>
      </c>
      <c r="L181" s="2" t="s">
        <v>178</v>
      </c>
      <c r="M181" s="14">
        <v>44704.0</v>
      </c>
      <c r="N181" s="2" t="s">
        <v>1327</v>
      </c>
      <c r="O181" s="6" t="s">
        <v>1328</v>
      </c>
      <c r="P181" s="7" t="str">
        <f>HYPERLINK("https://drive.google.com/file/d/1EoY23cCW1orblBA4n6IEJiV1_KoUrsJz/view?usp=drivesdk","Shamal Salahaddin ahmed - Slaves as a result of economic and social development")</f>
        <v>Shamal Salahaddin ahmed - Slaves as a result of economic and social development</v>
      </c>
      <c r="Q181" s="2" t="s">
        <v>1329</v>
      </c>
      <c r="R181" s="2"/>
      <c r="S181" s="2"/>
      <c r="T181" s="2"/>
      <c r="U181" s="2"/>
      <c r="V181" s="2"/>
    </row>
    <row r="182">
      <c r="A182" s="4">
        <v>44704.911394780094</v>
      </c>
      <c r="B182" s="2" t="s">
        <v>1140</v>
      </c>
      <c r="C182" s="2" t="s">
        <v>1330</v>
      </c>
      <c r="D182" s="2" t="s">
        <v>158</v>
      </c>
      <c r="E182" s="2" t="s">
        <v>159</v>
      </c>
      <c r="F182" s="2" t="s">
        <v>221</v>
      </c>
      <c r="G182" s="2" t="s">
        <v>222</v>
      </c>
      <c r="H182" s="2" t="s">
        <v>223</v>
      </c>
      <c r="I182" s="11" t="s">
        <v>155</v>
      </c>
      <c r="J182" s="11"/>
      <c r="K182" s="12"/>
      <c r="L182" s="2" t="s">
        <v>178</v>
      </c>
      <c r="M182" s="14">
        <v>44704.0</v>
      </c>
      <c r="N182" s="2" t="s">
        <v>1331</v>
      </c>
      <c r="O182" s="6" t="s">
        <v>1332</v>
      </c>
      <c r="P182" s="7" t="str">
        <f>HYPERLINK("https://drive.google.com/file/d/1OEA1DDT8NATBL51YLoE-1e-Em_I0DoXs/view?usp=drivesdk","Falih Jaaz Shlsh - Slaves as a result of economic and social development")</f>
        <v>Falih Jaaz Shlsh - Slaves as a result of economic and social development</v>
      </c>
      <c r="Q182" s="2" t="s">
        <v>1333</v>
      </c>
      <c r="R182" s="2"/>
      <c r="S182" s="2"/>
      <c r="T182" s="2"/>
      <c r="U182" s="2"/>
      <c r="V182" s="2"/>
    </row>
    <row r="183">
      <c r="A183" s="15">
        <v>44704.911394780094</v>
      </c>
      <c r="B183" s="16" t="s">
        <v>1140</v>
      </c>
      <c r="C183" s="17" t="s">
        <v>1334</v>
      </c>
      <c r="D183" s="18" t="s">
        <v>171</v>
      </c>
      <c r="E183" s="18" t="s">
        <v>202</v>
      </c>
      <c r="F183" s="18" t="s">
        <v>221</v>
      </c>
      <c r="G183" s="18" t="s">
        <v>222</v>
      </c>
      <c r="H183" s="18" t="s">
        <v>223</v>
      </c>
      <c r="I183" s="11" t="s">
        <v>1335</v>
      </c>
      <c r="J183" s="11"/>
      <c r="K183" s="12"/>
      <c r="L183" s="2" t="s">
        <v>178</v>
      </c>
      <c r="M183" s="14">
        <v>44704.0</v>
      </c>
      <c r="N183" s="2" t="s">
        <v>1336</v>
      </c>
      <c r="O183" s="6" t="s">
        <v>1337</v>
      </c>
      <c r="P183" s="7" t="str">
        <f>HYPERLINK("https://drive.google.com/file/d/1yK7cxiO9demLQg7ng8QptmbzJ19wwNT-/view?usp=drivesdk","Muayad  habdwlrahman hadeeth  - Slaves as a result of economic and social development")</f>
        <v>Muayad  habdwlrahman hadeeth  - Slaves as a result of economic and social development</v>
      </c>
      <c r="Q183" s="2" t="s">
        <v>1338</v>
      </c>
      <c r="R183" s="2"/>
      <c r="S183" s="2"/>
      <c r="T183" s="2"/>
      <c r="U183" s="2"/>
      <c r="V183" s="2"/>
    </row>
    <row r="184">
      <c r="A184" s="15">
        <v>44704.911394780094</v>
      </c>
      <c r="B184" s="16" t="s">
        <v>1140</v>
      </c>
      <c r="C184" s="17" t="s">
        <v>1339</v>
      </c>
      <c r="D184" s="18" t="s">
        <v>171</v>
      </c>
      <c r="E184" s="18" t="s">
        <v>202</v>
      </c>
      <c r="F184" s="18" t="s">
        <v>221</v>
      </c>
      <c r="G184" s="18" t="s">
        <v>222</v>
      </c>
      <c r="H184" s="18" t="s">
        <v>223</v>
      </c>
      <c r="I184" s="11" t="s">
        <v>1340</v>
      </c>
      <c r="J184" s="11"/>
      <c r="K184" s="12"/>
      <c r="L184" s="2" t="s">
        <v>178</v>
      </c>
      <c r="M184" s="14">
        <v>44704.0</v>
      </c>
      <c r="N184" s="2" t="s">
        <v>1341</v>
      </c>
      <c r="O184" s="6" t="s">
        <v>1342</v>
      </c>
      <c r="P184" s="7" t="str">
        <f>HYPERLINK("https://drive.google.com/file/d/17nEr3ncoJYKqLtVw_SKUeMFqLvDIYBUM/view?usp=drivesdk","Muayad  habdwlrahman hadeeth  - Slaves as a result of economic and social development")</f>
        <v>Muayad  habdwlrahman hadeeth  - Slaves as a result of economic and social development</v>
      </c>
      <c r="Q184" s="2" t="s">
        <v>1343</v>
      </c>
      <c r="R184" s="2"/>
      <c r="S184" s="2"/>
      <c r="T184" s="2"/>
      <c r="U184" s="2"/>
      <c r="V184" s="2"/>
    </row>
    <row r="185">
      <c r="A185" s="19">
        <v>44807.94175925926</v>
      </c>
      <c r="B185" s="12" t="s">
        <v>1344</v>
      </c>
      <c r="C185" s="11" t="s">
        <v>1345</v>
      </c>
      <c r="D185" s="11" t="s">
        <v>158</v>
      </c>
      <c r="E185" s="11" t="s">
        <v>159</v>
      </c>
      <c r="F185" s="12" t="s">
        <v>1346</v>
      </c>
      <c r="G185" s="12" t="s">
        <v>1347</v>
      </c>
      <c r="H185" s="12" t="s">
        <v>1348</v>
      </c>
      <c r="I185" s="11" t="s">
        <v>1098</v>
      </c>
      <c r="J185" s="11"/>
      <c r="K185" s="12"/>
      <c r="L185" s="2" t="s">
        <v>178</v>
      </c>
      <c r="M185" s="20">
        <v>44807.0</v>
      </c>
      <c r="N185" s="2" t="s">
        <v>1349</v>
      </c>
      <c r="O185" s="6" t="s">
        <v>1350</v>
      </c>
      <c r="P185" s="7" t="str">
        <f>HYPERLINK("https://drive.google.com/file/d/1eex7XqikXzllkq5ZfSJjipnBa5J-GOKR/view?usp=drivesdk","Hasan Ali ibrahim - بونیادنانەوەی مانای ڕەخنە لە کایەی ئەکادیمیدا")</f>
        <v>Hasan Ali ibrahim - بونیادنانەوەی مانای ڕەخنە لە کایەی ئەکادیمیدا</v>
      </c>
      <c r="Q185" s="2" t="s">
        <v>1351</v>
      </c>
      <c r="R185" s="2"/>
      <c r="S185" s="2"/>
      <c r="T185" s="2"/>
      <c r="U185" s="2"/>
      <c r="V185" s="2"/>
    </row>
    <row r="186">
      <c r="A186" s="13" t="s">
        <v>1352</v>
      </c>
      <c r="B186" s="11" t="s">
        <v>1353</v>
      </c>
      <c r="C186" s="11" t="s">
        <v>1345</v>
      </c>
      <c r="D186" s="11" t="s">
        <v>158</v>
      </c>
      <c r="E186" s="11" t="s">
        <v>159</v>
      </c>
      <c r="F186" s="12" t="s">
        <v>1354</v>
      </c>
      <c r="G186" s="12" t="s">
        <v>1355</v>
      </c>
      <c r="H186" s="12" t="s">
        <v>1356</v>
      </c>
      <c r="I186" s="11" t="s">
        <v>1098</v>
      </c>
      <c r="J186" s="11" t="s">
        <v>207</v>
      </c>
      <c r="K186" s="12"/>
      <c r="L186" s="2" t="s">
        <v>178</v>
      </c>
      <c r="M186" s="13" t="s">
        <v>1357</v>
      </c>
      <c r="N186" s="2" t="s">
        <v>1358</v>
      </c>
      <c r="O186" s="6" t="s">
        <v>1359</v>
      </c>
      <c r="P186" s="7" t="str">
        <f>HYPERLINK("https://drive.google.com/file/d/1RhKESW-8UcbRANGeODxCA0f9vLZMYXQO/view?usp=drivesdk","Hasan Ali ibrahim - بونیادنانەوەی مانای ڕەخنە لە کایەی ئەکادیمیدا")</f>
        <v>Hasan Ali ibrahim - بونیادنانەوەی مانای ڕەخنە لە کایەی ئەکادیمیدا</v>
      </c>
      <c r="Q186" s="2" t="s">
        <v>1360</v>
      </c>
      <c r="R186" s="2"/>
      <c r="S186" s="2"/>
      <c r="T186" s="2"/>
      <c r="U186" s="2"/>
      <c r="V186" s="2"/>
    </row>
    <row r="187">
      <c r="A187" s="13" t="s">
        <v>1361</v>
      </c>
      <c r="B187" s="11" t="s">
        <v>1362</v>
      </c>
      <c r="C187" s="11" t="s">
        <v>1363</v>
      </c>
      <c r="D187" s="11" t="s">
        <v>171</v>
      </c>
      <c r="E187" s="11" t="s">
        <v>202</v>
      </c>
      <c r="F187" s="11" t="s">
        <v>1364</v>
      </c>
      <c r="G187" s="11" t="s">
        <v>1365</v>
      </c>
      <c r="H187" s="11" t="s">
        <v>1366</v>
      </c>
      <c r="I187" s="11" t="s">
        <v>1367</v>
      </c>
      <c r="J187" s="11" t="s">
        <v>187</v>
      </c>
      <c r="K187" s="11" t="s">
        <v>1368</v>
      </c>
      <c r="L187" s="2" t="s">
        <v>1060</v>
      </c>
      <c r="M187" s="10">
        <v>44672.0</v>
      </c>
      <c r="N187" s="2" t="s">
        <v>1369</v>
      </c>
      <c r="O187" s="6" t="s">
        <v>1370</v>
      </c>
      <c r="P187" s="7" t="str">
        <f>HYPERLINK("https://drive.google.com/file/d/1qaPI3jGGp_V06m6vKeBAgWZedAKG9nfs/view?usp=drivesdk","Abd el hasan Rhema Mashcoor - Scientific research in letters and physical education research")</f>
        <v>Abd el hasan Rhema Mashcoor - Scientific research in letters and physical education research</v>
      </c>
      <c r="Q187" s="2" t="s">
        <v>1371</v>
      </c>
      <c r="R187" s="2"/>
      <c r="S187" s="2"/>
      <c r="T187" s="2"/>
      <c r="U187" s="2"/>
      <c r="V187" s="2"/>
    </row>
    <row r="188">
      <c r="A188" s="13" t="s">
        <v>1372</v>
      </c>
      <c r="B188" s="11" t="s">
        <v>1362</v>
      </c>
      <c r="C188" s="11" t="s">
        <v>1373</v>
      </c>
      <c r="D188" s="11" t="s">
        <v>158</v>
      </c>
      <c r="E188" s="11" t="s">
        <v>172</v>
      </c>
      <c r="F188" s="12" t="s">
        <v>1374</v>
      </c>
      <c r="G188" s="12" t="s">
        <v>1375</v>
      </c>
      <c r="H188" s="12" t="s">
        <v>1376</v>
      </c>
      <c r="I188" s="11" t="s">
        <v>1377</v>
      </c>
      <c r="J188" s="11" t="s">
        <v>187</v>
      </c>
      <c r="K188" s="12" t="s">
        <v>1378</v>
      </c>
      <c r="L188" s="2" t="s">
        <v>1060</v>
      </c>
      <c r="M188" s="10">
        <v>44672.0</v>
      </c>
      <c r="N188" s="2" t="s">
        <v>1379</v>
      </c>
      <c r="O188" s="6" t="s">
        <v>1380</v>
      </c>
      <c r="P188" s="7" t="str">
        <f>HYPERLINK("https://drive.google.com/file/d/1OgEMqS71eInUBh7gUdWq6AeISt4T6h96/view?usp=drivesdk","Faridon Abdulqadir Saeed - Scientific research in letters and physical education research")</f>
        <v>Faridon Abdulqadir Saeed - Scientific research in letters and physical education research</v>
      </c>
      <c r="Q188" s="2" t="s">
        <v>1381</v>
      </c>
      <c r="R188" s="2"/>
      <c r="S188" s="2"/>
      <c r="T188" s="2"/>
      <c r="U188" s="2"/>
      <c r="V188" s="2"/>
    </row>
    <row r="189">
      <c r="A189" s="13" t="s">
        <v>1382</v>
      </c>
      <c r="B189" s="11" t="s">
        <v>1362</v>
      </c>
      <c r="C189" s="11" t="s">
        <v>1383</v>
      </c>
      <c r="D189" s="11" t="s">
        <v>158</v>
      </c>
      <c r="E189" s="11" t="s">
        <v>172</v>
      </c>
      <c r="F189" s="11" t="s">
        <v>1384</v>
      </c>
      <c r="G189" s="11" t="s">
        <v>1385</v>
      </c>
      <c r="H189" s="11" t="s">
        <v>1386</v>
      </c>
      <c r="I189" s="11" t="s">
        <v>1387</v>
      </c>
      <c r="J189" s="11" t="s">
        <v>177</v>
      </c>
      <c r="K189" s="21"/>
      <c r="L189" s="2" t="s">
        <v>1060</v>
      </c>
      <c r="M189" s="10">
        <v>44672.0</v>
      </c>
      <c r="N189" s="2" t="s">
        <v>1388</v>
      </c>
      <c r="O189" s="6" t="s">
        <v>1389</v>
      </c>
      <c r="P189" s="7" t="str">
        <f>HYPERLINK("https://drive.google.com/file/d/1Du6vYrlIJdubPEXOp9yuAieeoz8o5DTy/view?usp=drivesdk","Rahil Abubaker Mohammed - Scientific research in letters and physical education research")</f>
        <v>Rahil Abubaker Mohammed - Scientific research in letters and physical education research</v>
      </c>
      <c r="Q189" s="2" t="s">
        <v>1390</v>
      </c>
      <c r="R189" s="2"/>
      <c r="S189" s="2"/>
      <c r="T189" s="2"/>
      <c r="U189" s="2"/>
      <c r="V189" s="2"/>
    </row>
    <row r="190">
      <c r="A190" s="13" t="s">
        <v>1391</v>
      </c>
      <c r="B190" s="11" t="s">
        <v>1362</v>
      </c>
      <c r="C190" s="11" t="s">
        <v>1392</v>
      </c>
      <c r="D190" s="11" t="s">
        <v>171</v>
      </c>
      <c r="E190" s="11" t="s">
        <v>172</v>
      </c>
      <c r="F190" s="11" t="s">
        <v>1393</v>
      </c>
      <c r="G190" s="11" t="s">
        <v>1394</v>
      </c>
      <c r="H190" s="11" t="s">
        <v>370</v>
      </c>
      <c r="I190" s="11" t="s">
        <v>1395</v>
      </c>
      <c r="J190" s="11" t="s">
        <v>164</v>
      </c>
      <c r="K190" s="21"/>
      <c r="L190" s="2" t="s">
        <v>1060</v>
      </c>
      <c r="M190" s="10">
        <v>44672.0</v>
      </c>
      <c r="N190" s="2" t="s">
        <v>1396</v>
      </c>
      <c r="O190" s="6" t="s">
        <v>1397</v>
      </c>
      <c r="P190" s="7" t="str">
        <f>HYPERLINK("https://drive.google.com/file/d/1WMN_ucmnLOQvDl0qfmNaBwEJ4Tje9_vp/view?usp=drivesdk","nawzhin bakhtyear salih - Scientific research in letters and physical education research")</f>
        <v>nawzhin bakhtyear salih - Scientific research in letters and physical education research</v>
      </c>
      <c r="Q190" s="2" t="s">
        <v>1398</v>
      </c>
      <c r="R190" s="2"/>
      <c r="S190" s="2"/>
      <c r="T190" s="2"/>
      <c r="U190" s="2"/>
      <c r="V190" s="2"/>
    </row>
    <row r="191">
      <c r="A191" s="13" t="s">
        <v>1399</v>
      </c>
      <c r="B191" s="11" t="s">
        <v>1362</v>
      </c>
      <c r="C191" s="11" t="s">
        <v>1400</v>
      </c>
      <c r="D191" s="11" t="s">
        <v>171</v>
      </c>
      <c r="E191" s="11" t="s">
        <v>202</v>
      </c>
      <c r="F191" s="11" t="s">
        <v>1401</v>
      </c>
      <c r="G191" s="11" t="s">
        <v>370</v>
      </c>
      <c r="H191" s="11" t="s">
        <v>370</v>
      </c>
      <c r="I191" s="11" t="s">
        <v>1402</v>
      </c>
      <c r="J191" s="11" t="s">
        <v>177</v>
      </c>
      <c r="K191" s="21"/>
      <c r="L191" s="2" t="s">
        <v>1060</v>
      </c>
      <c r="M191" s="10">
        <v>44672.0</v>
      </c>
      <c r="N191" s="2" t="s">
        <v>1403</v>
      </c>
      <c r="O191" s="6" t="s">
        <v>1404</v>
      </c>
      <c r="P191" s="7" t="str">
        <f>HYPERLINK("https://drive.google.com/file/d/132P5eFhCv_nWAjCCWPt1a081wHXWi51_/view?usp=drivesdk","ALAN KHORSHED RAFIQ - Scientific research in letters and physical education research")</f>
        <v>ALAN KHORSHED RAFIQ - Scientific research in letters and physical education research</v>
      </c>
      <c r="Q191" s="2" t="s">
        <v>1405</v>
      </c>
      <c r="R191" s="2"/>
      <c r="S191" s="2"/>
      <c r="T191" s="2"/>
      <c r="U191" s="2"/>
      <c r="V191" s="2"/>
    </row>
    <row r="192">
      <c r="A192" s="13" t="s">
        <v>1406</v>
      </c>
      <c r="B192" s="11" t="s">
        <v>1362</v>
      </c>
      <c r="C192" s="11" t="s">
        <v>1407</v>
      </c>
      <c r="D192" s="11" t="s">
        <v>171</v>
      </c>
      <c r="E192" s="11" t="s">
        <v>289</v>
      </c>
      <c r="F192" s="12" t="s">
        <v>1408</v>
      </c>
      <c r="G192" s="12" t="s">
        <v>1375</v>
      </c>
      <c r="H192" s="12" t="s">
        <v>1409</v>
      </c>
      <c r="I192" s="11" t="s">
        <v>1410</v>
      </c>
      <c r="J192" s="11" t="s">
        <v>177</v>
      </c>
      <c r="K192" s="12" t="s">
        <v>1411</v>
      </c>
      <c r="L192" s="2" t="s">
        <v>1060</v>
      </c>
      <c r="M192" s="10">
        <v>44672.0</v>
      </c>
      <c r="N192" s="2" t="s">
        <v>1412</v>
      </c>
      <c r="O192" s="6" t="s">
        <v>1413</v>
      </c>
      <c r="P192" s="7" t="str">
        <f>HYPERLINK("https://drive.google.com/file/d/13hOPFLuvoS933vqu_1QaySC_8EePY_rX/view?usp=drivesdk","Tariq Ahmad Mirza - Scientific research in letters and physical education research")</f>
        <v>Tariq Ahmad Mirza - Scientific research in letters and physical education research</v>
      </c>
      <c r="Q192" s="2" t="s">
        <v>1414</v>
      </c>
      <c r="R192" s="2"/>
      <c r="S192" s="2"/>
      <c r="T192" s="2"/>
      <c r="U192" s="2"/>
      <c r="V192" s="2"/>
    </row>
    <row r="193">
      <c r="A193" s="13" t="s">
        <v>1415</v>
      </c>
      <c r="B193" s="11" t="s">
        <v>1362</v>
      </c>
      <c r="C193" s="11" t="s">
        <v>1416</v>
      </c>
      <c r="D193" s="11" t="s">
        <v>171</v>
      </c>
      <c r="E193" s="11" t="s">
        <v>289</v>
      </c>
      <c r="F193" s="11" t="s">
        <v>1417</v>
      </c>
      <c r="G193" s="11" t="s">
        <v>1418</v>
      </c>
      <c r="H193" s="11" t="s">
        <v>1419</v>
      </c>
      <c r="I193" s="11" t="s">
        <v>549</v>
      </c>
      <c r="J193" s="11" t="s">
        <v>197</v>
      </c>
      <c r="K193" s="22"/>
      <c r="L193" s="2" t="s">
        <v>1060</v>
      </c>
      <c r="M193" s="10">
        <v>44672.0</v>
      </c>
      <c r="N193" s="2" t="s">
        <v>1420</v>
      </c>
      <c r="O193" s="6" t="s">
        <v>1421</v>
      </c>
      <c r="P193" s="7" t="str">
        <f>HYPERLINK("https://drive.google.com/file/d/1GMVSD1th7UVMvoJE46-28vfrHEzltF57/view?usp=drivesdk","basem sami Shahid - Scientific research in letters and physical education research")</f>
        <v>basem sami Shahid - Scientific research in letters and physical education research</v>
      </c>
      <c r="Q193" s="2" t="s">
        <v>1422</v>
      </c>
      <c r="R193" s="2"/>
      <c r="S193" s="2"/>
      <c r="T193" s="2"/>
      <c r="U193" s="2"/>
      <c r="V193" s="2"/>
    </row>
    <row r="194">
      <c r="A194" s="13" t="s">
        <v>1423</v>
      </c>
      <c r="B194" s="11" t="s">
        <v>1362</v>
      </c>
      <c r="C194" s="11" t="s">
        <v>1424</v>
      </c>
      <c r="D194" s="11" t="s">
        <v>171</v>
      </c>
      <c r="E194" s="11" t="s">
        <v>172</v>
      </c>
      <c r="F194" s="11" t="s">
        <v>1425</v>
      </c>
      <c r="G194" s="11" t="s">
        <v>1426</v>
      </c>
      <c r="H194" s="11" t="s">
        <v>1427</v>
      </c>
      <c r="I194" s="11" t="s">
        <v>1428</v>
      </c>
      <c r="J194" s="11" t="s">
        <v>177</v>
      </c>
      <c r="K194" s="21"/>
      <c r="L194" s="2" t="s">
        <v>1060</v>
      </c>
      <c r="M194" s="10">
        <v>44672.0</v>
      </c>
      <c r="N194" s="2" t="s">
        <v>1429</v>
      </c>
      <c r="O194" s="6" t="s">
        <v>1430</v>
      </c>
      <c r="P194" s="7" t="str">
        <f>HYPERLINK("https://drive.google.com/file/d/1ZgAfp0d4OUYNCw-G51tdQtcw8Tr6o2jZ/view?usp=drivesdk","Dr Farhad Hasan Raheem - Scientific research in letters and physical education research")</f>
        <v>Dr Farhad Hasan Raheem - Scientific research in letters and physical education research</v>
      </c>
      <c r="Q194" s="2" t="s">
        <v>1431</v>
      </c>
      <c r="R194" s="2"/>
      <c r="S194" s="2"/>
      <c r="T194" s="2"/>
      <c r="U194" s="2"/>
      <c r="V194" s="2"/>
    </row>
    <row r="195">
      <c r="A195" s="13" t="s">
        <v>1432</v>
      </c>
      <c r="B195" s="11" t="s">
        <v>1362</v>
      </c>
      <c r="C195" s="11" t="s">
        <v>1433</v>
      </c>
      <c r="D195" s="11" t="s">
        <v>171</v>
      </c>
      <c r="E195" s="11" t="s">
        <v>202</v>
      </c>
      <c r="F195" s="11" t="s">
        <v>1434</v>
      </c>
      <c r="G195" s="11" t="s">
        <v>564</v>
      </c>
      <c r="H195" s="11" t="s">
        <v>379</v>
      </c>
      <c r="I195" s="11" t="s">
        <v>1435</v>
      </c>
      <c r="J195" s="11" t="s">
        <v>187</v>
      </c>
      <c r="K195" s="21"/>
      <c r="L195" s="2" t="s">
        <v>1060</v>
      </c>
      <c r="M195" s="10">
        <v>44672.0</v>
      </c>
      <c r="N195" s="2" t="s">
        <v>1436</v>
      </c>
      <c r="O195" s="6" t="s">
        <v>1437</v>
      </c>
      <c r="P195" s="7" t="str">
        <f>HYPERLINK("https://drive.google.com/file/d/1k1Tka4Y5hwSjryBff6hdLHZIcMZHoFYp/view?usp=drivesdk","Mushtaq Abdalradha Mashi - Scientific research in letters and physical education research")</f>
        <v>Mushtaq Abdalradha Mashi - Scientific research in letters and physical education research</v>
      </c>
      <c r="Q195" s="2" t="s">
        <v>1438</v>
      </c>
      <c r="R195" s="2"/>
      <c r="S195" s="2"/>
      <c r="T195" s="2"/>
      <c r="U195" s="2"/>
      <c r="V195" s="2"/>
    </row>
    <row r="196">
      <c r="A196" s="13" t="s">
        <v>1439</v>
      </c>
      <c r="B196" s="11" t="s">
        <v>1362</v>
      </c>
      <c r="C196" s="11" t="s">
        <v>1440</v>
      </c>
      <c r="D196" s="11" t="s">
        <v>171</v>
      </c>
      <c r="E196" s="11" t="s">
        <v>202</v>
      </c>
      <c r="F196" s="11" t="s">
        <v>1441</v>
      </c>
      <c r="G196" s="11" t="s">
        <v>1442</v>
      </c>
      <c r="H196" s="11" t="s">
        <v>276</v>
      </c>
      <c r="I196" s="11" t="s">
        <v>1443</v>
      </c>
      <c r="J196" s="11" t="s">
        <v>177</v>
      </c>
      <c r="K196" s="21"/>
      <c r="L196" s="2" t="s">
        <v>1060</v>
      </c>
      <c r="M196" s="10">
        <v>44672.0</v>
      </c>
      <c r="N196" s="2" t="s">
        <v>1444</v>
      </c>
      <c r="O196" s="6" t="s">
        <v>1445</v>
      </c>
      <c r="P196" s="7" t="str">
        <f>HYPERLINK("https://drive.google.com/file/d/1sK-u_W-FpypezxKqLvJnTtuTUtZURoMp/view?usp=drivesdk","Hawkar Salar Ahmed - Scientific research in letters and physical education research")</f>
        <v>Hawkar Salar Ahmed - Scientific research in letters and physical education research</v>
      </c>
      <c r="Q196" s="2" t="s">
        <v>1446</v>
      </c>
      <c r="R196" s="2"/>
      <c r="S196" s="2"/>
      <c r="T196" s="2"/>
      <c r="U196" s="2"/>
      <c r="V196" s="2"/>
    </row>
    <row r="197">
      <c r="A197" s="13" t="s">
        <v>1447</v>
      </c>
      <c r="B197" s="11" t="s">
        <v>1362</v>
      </c>
      <c r="C197" s="11" t="s">
        <v>1448</v>
      </c>
      <c r="D197" s="11" t="s">
        <v>171</v>
      </c>
      <c r="E197" s="11" t="s">
        <v>202</v>
      </c>
      <c r="F197" s="12" t="s">
        <v>1408</v>
      </c>
      <c r="G197" s="12" t="s">
        <v>1449</v>
      </c>
      <c r="H197" s="12" t="s">
        <v>1450</v>
      </c>
      <c r="I197" s="11" t="s">
        <v>1451</v>
      </c>
      <c r="J197" s="11" t="s">
        <v>187</v>
      </c>
      <c r="K197" s="12" t="s">
        <v>661</v>
      </c>
      <c r="L197" s="2" t="s">
        <v>1060</v>
      </c>
      <c r="M197" s="10">
        <v>44672.0</v>
      </c>
      <c r="N197" s="2" t="s">
        <v>1452</v>
      </c>
      <c r="O197" s="6" t="s">
        <v>1453</v>
      </c>
      <c r="P197" s="7" t="str">
        <f>HYPERLINK("https://drive.google.com/file/d/1gyHNmX8jp2w4cXdcyyudjY2awh2-Ucl-/view?usp=drivesdk","Dunya najat Rashid salih - Scientific research in letters and physical education research")</f>
        <v>Dunya najat Rashid salih - Scientific research in letters and physical education research</v>
      </c>
      <c r="Q197" s="2" t="s">
        <v>1454</v>
      </c>
      <c r="R197" s="2"/>
      <c r="S197" s="2"/>
      <c r="T197" s="2"/>
      <c r="U197" s="2"/>
      <c r="V197" s="2"/>
    </row>
    <row r="198">
      <c r="A198" s="13" t="s">
        <v>1455</v>
      </c>
      <c r="B198" s="11" t="s">
        <v>1362</v>
      </c>
      <c r="C198" s="11" t="s">
        <v>1456</v>
      </c>
      <c r="D198" s="11" t="s">
        <v>171</v>
      </c>
      <c r="E198" s="11" t="s">
        <v>172</v>
      </c>
      <c r="F198" s="11" t="s">
        <v>1457</v>
      </c>
      <c r="G198" s="11" t="s">
        <v>1290</v>
      </c>
      <c r="H198" s="11" t="s">
        <v>816</v>
      </c>
      <c r="I198" s="11" t="s">
        <v>1458</v>
      </c>
      <c r="J198" s="11" t="s">
        <v>177</v>
      </c>
      <c r="K198" s="21"/>
      <c r="L198" s="2" t="s">
        <v>1060</v>
      </c>
      <c r="M198" s="10">
        <v>44672.0</v>
      </c>
      <c r="N198" s="2" t="s">
        <v>1459</v>
      </c>
      <c r="O198" s="6" t="s">
        <v>1460</v>
      </c>
      <c r="P198" s="7" t="str">
        <f>HYPERLINK("https://drive.google.com/file/d/1g5XNjyQoudQr6jvcStRh1IREr8zhg1Kw/view?usp=drivesdk","Kani hameed sadiq - Scientific research in letters and physical education research")</f>
        <v>Kani hameed sadiq - Scientific research in letters and physical education research</v>
      </c>
      <c r="Q198" s="2" t="s">
        <v>1461</v>
      </c>
      <c r="R198" s="2"/>
      <c r="S198" s="2"/>
      <c r="T198" s="2"/>
      <c r="U198" s="2"/>
      <c r="V198" s="2"/>
    </row>
    <row r="199">
      <c r="A199" s="13" t="s">
        <v>1462</v>
      </c>
      <c r="B199" s="11" t="s">
        <v>1362</v>
      </c>
      <c r="C199" s="11" t="s">
        <v>1463</v>
      </c>
      <c r="D199" s="11" t="s">
        <v>171</v>
      </c>
      <c r="E199" s="11" t="s">
        <v>202</v>
      </c>
      <c r="F199" s="11" t="s">
        <v>1464</v>
      </c>
      <c r="G199" s="11" t="s">
        <v>1465</v>
      </c>
      <c r="H199" s="11" t="s">
        <v>816</v>
      </c>
      <c r="I199" s="11" t="s">
        <v>1466</v>
      </c>
      <c r="J199" s="11" t="s">
        <v>197</v>
      </c>
      <c r="K199" s="21"/>
      <c r="L199" s="2" t="s">
        <v>1060</v>
      </c>
      <c r="M199" s="10">
        <v>44672.0</v>
      </c>
      <c r="N199" s="2" t="s">
        <v>1467</v>
      </c>
      <c r="O199" s="6" t="s">
        <v>1468</v>
      </c>
      <c r="P199" s="7" t="str">
        <f>HYPERLINK("https://drive.google.com/file/d/1gUpEmO0qJHisBh33aBsCjoF456GTcKpV/view?usp=drivesdk","Awat ahmed faqe mohammed - Scientific research in letters and physical education research")</f>
        <v>Awat ahmed faqe mohammed - Scientific research in letters and physical education research</v>
      </c>
      <c r="Q199" s="2" t="s">
        <v>1469</v>
      </c>
      <c r="R199" s="2"/>
      <c r="S199" s="2"/>
      <c r="T199" s="2"/>
      <c r="U199" s="2"/>
      <c r="V199" s="2"/>
    </row>
    <row r="200">
      <c r="A200" s="13" t="s">
        <v>1470</v>
      </c>
      <c r="B200" s="11" t="s">
        <v>1362</v>
      </c>
      <c r="C200" s="11" t="s">
        <v>1471</v>
      </c>
      <c r="D200" s="11" t="s">
        <v>171</v>
      </c>
      <c r="E200" s="11" t="s">
        <v>289</v>
      </c>
      <c r="F200" s="11" t="s">
        <v>1472</v>
      </c>
      <c r="G200" s="11" t="s">
        <v>1290</v>
      </c>
      <c r="H200" s="11" t="s">
        <v>1290</v>
      </c>
      <c r="I200" s="11" t="s">
        <v>1473</v>
      </c>
      <c r="J200" s="11" t="s">
        <v>197</v>
      </c>
      <c r="K200" s="21"/>
      <c r="L200" s="2" t="s">
        <v>1060</v>
      </c>
      <c r="M200" s="10">
        <v>44672.0</v>
      </c>
      <c r="N200" s="2" t="s">
        <v>1474</v>
      </c>
      <c r="O200" s="6" t="s">
        <v>1475</v>
      </c>
      <c r="P200" s="7" t="str">
        <f>HYPERLINK("https://drive.google.com/file/d/1CUK9lsGmD-kRDuNSJyUZqPk5sZ-Rz5aH/view?usp=drivesdk","Yaseen Omer Muhamad - Scientific research in letters and physical education research")</f>
        <v>Yaseen Omer Muhamad - Scientific research in letters and physical education research</v>
      </c>
      <c r="Q200" s="2" t="s">
        <v>1476</v>
      </c>
      <c r="R200" s="2"/>
      <c r="S200" s="2"/>
      <c r="T200" s="2"/>
      <c r="U200" s="2"/>
      <c r="V200" s="2"/>
    </row>
    <row r="201">
      <c r="A201" s="13" t="s">
        <v>1470</v>
      </c>
      <c r="B201" s="11" t="s">
        <v>1362</v>
      </c>
      <c r="C201" s="11" t="s">
        <v>1057</v>
      </c>
      <c r="D201" s="11" t="s">
        <v>171</v>
      </c>
      <c r="E201" s="11" t="s">
        <v>202</v>
      </c>
      <c r="F201" s="11" t="s">
        <v>152</v>
      </c>
      <c r="G201" s="11" t="s">
        <v>153</v>
      </c>
      <c r="H201" s="11" t="s">
        <v>370</v>
      </c>
      <c r="I201" s="11" t="s">
        <v>1058</v>
      </c>
      <c r="J201" s="11" t="s">
        <v>177</v>
      </c>
      <c r="K201" s="12" t="s">
        <v>1059</v>
      </c>
      <c r="L201" s="2" t="s">
        <v>1060</v>
      </c>
      <c r="M201" s="13" t="s">
        <v>1061</v>
      </c>
      <c r="N201" s="2" t="s">
        <v>1477</v>
      </c>
      <c r="O201" s="6" t="s">
        <v>1478</v>
      </c>
      <c r="P201" s="7" t="str">
        <f>HYPERLINK("https://drive.google.com/file/d/1ee-iwrXlqPDhsbin04BdQfbk8VxAEvwF/view?usp=drivesdk","Muayad Abdulrahman Hadeeth - Scientific research in letters and physical education research")</f>
        <v>Muayad Abdulrahman Hadeeth - Scientific research in letters and physical education research</v>
      </c>
      <c r="Q201" s="2" t="s">
        <v>1064</v>
      </c>
      <c r="R201" s="2"/>
      <c r="S201" s="2"/>
      <c r="T201" s="2"/>
      <c r="U201" s="2"/>
      <c r="V201" s="2"/>
    </row>
    <row r="202">
      <c r="A202" s="13" t="s">
        <v>1479</v>
      </c>
      <c r="B202" s="11" t="s">
        <v>1480</v>
      </c>
      <c r="C202" s="11" t="s">
        <v>1481</v>
      </c>
      <c r="D202" s="11" t="s">
        <v>585</v>
      </c>
      <c r="E202" s="11" t="s">
        <v>159</v>
      </c>
      <c r="F202" s="11" t="s">
        <v>1482</v>
      </c>
      <c r="G202" s="11" t="s">
        <v>1483</v>
      </c>
      <c r="H202" s="11" t="s">
        <v>1484</v>
      </c>
      <c r="I202" s="11" t="s">
        <v>588</v>
      </c>
      <c r="J202" s="11" t="s">
        <v>164</v>
      </c>
      <c r="K202" s="21"/>
      <c r="L202" s="2" t="s">
        <v>1060</v>
      </c>
      <c r="M202" s="10">
        <v>44672.0</v>
      </c>
      <c r="N202" s="2" t="s">
        <v>1485</v>
      </c>
      <c r="O202" s="6" t="s">
        <v>1486</v>
      </c>
      <c r="P202" s="7" t="str">
        <f>HYPERLINK("https://drive.google.com/file/d/1btnmKu6qviDXwKqJvy0d-MAT_RmWSPX2/view?usp=drivesdk","Salah hasan yousef - The basis and evaluation of research paper of students (fourth stage)")</f>
        <v>Salah hasan yousef - The basis and evaluation of research paper of students (fourth stage)</v>
      </c>
      <c r="Q202" s="2" t="s">
        <v>1487</v>
      </c>
      <c r="R202" s="2"/>
      <c r="S202" s="2"/>
      <c r="T202" s="2"/>
      <c r="U202" s="2"/>
      <c r="V202" s="2"/>
    </row>
    <row r="203">
      <c r="A203" s="13" t="s">
        <v>1479</v>
      </c>
      <c r="B203" s="11" t="s">
        <v>1480</v>
      </c>
      <c r="C203" s="11" t="s">
        <v>1057</v>
      </c>
      <c r="D203" s="11" t="s">
        <v>171</v>
      </c>
      <c r="E203" s="11" t="s">
        <v>202</v>
      </c>
      <c r="F203" s="11" t="s">
        <v>152</v>
      </c>
      <c r="G203" s="11" t="s">
        <v>153</v>
      </c>
      <c r="H203" s="11" t="s">
        <v>370</v>
      </c>
      <c r="I203" s="11" t="s">
        <v>1058</v>
      </c>
      <c r="J203" s="11" t="s">
        <v>177</v>
      </c>
      <c r="K203" s="12" t="s">
        <v>1059</v>
      </c>
      <c r="L203" s="2" t="s">
        <v>1060</v>
      </c>
      <c r="M203" s="13" t="s">
        <v>1488</v>
      </c>
      <c r="N203" s="2" t="s">
        <v>1489</v>
      </c>
      <c r="O203" s="6" t="s">
        <v>1490</v>
      </c>
      <c r="P203" s="7" t="str">
        <f>HYPERLINK("https://drive.google.com/file/d/11rKmATS1aSCwfl3FRBEhz7bGG413mfdX/view?usp=drivesdk","Muayad Abdulrahman Hadeeth - The basis and evaluation of research paper of students (fourth stage)")</f>
        <v>Muayad Abdulrahman Hadeeth - The basis and evaluation of research paper of students (fourth stage)</v>
      </c>
      <c r="Q203" s="2" t="s">
        <v>1064</v>
      </c>
      <c r="R203" s="2"/>
      <c r="S203" s="2"/>
      <c r="T203" s="2"/>
      <c r="U203" s="2"/>
      <c r="V203" s="2"/>
    </row>
    <row r="204">
      <c r="A204" s="13" t="s">
        <v>1491</v>
      </c>
      <c r="B204" s="11" t="s">
        <v>156</v>
      </c>
      <c r="C204" s="11" t="s">
        <v>281</v>
      </c>
      <c r="D204" s="11" t="s">
        <v>158</v>
      </c>
      <c r="E204" s="11" t="s">
        <v>159</v>
      </c>
      <c r="F204" s="11" t="s">
        <v>213</v>
      </c>
      <c r="G204" s="11" t="s">
        <v>275</v>
      </c>
      <c r="H204" s="11" t="s">
        <v>282</v>
      </c>
      <c r="I204" s="11" t="s">
        <v>283</v>
      </c>
      <c r="J204" s="11" t="s">
        <v>177</v>
      </c>
      <c r="K204" s="21"/>
      <c r="L204" s="2" t="s">
        <v>1060</v>
      </c>
      <c r="M204" s="10">
        <v>44672.0</v>
      </c>
      <c r="N204" s="2" t="s">
        <v>1492</v>
      </c>
      <c r="O204" s="6" t="s">
        <v>1493</v>
      </c>
      <c r="P204" s="7" t="str">
        <f>HYPERLINK("https://drive.google.com/file/d/1AD0Y67WwwLDzjMPn5HBPEoqnWXsHE40w/view?usp=drivesdk","Taher Sheikh Mohammed - Mental toughness between emotional intelligence and mood neural pattern")</f>
        <v>Taher Sheikh Mohammed - Mental toughness between emotional intelligence and mood neural pattern</v>
      </c>
      <c r="Q204" s="2" t="s">
        <v>1494</v>
      </c>
      <c r="R204" s="2"/>
      <c r="S204" s="2"/>
      <c r="T204" s="2"/>
      <c r="U204" s="2"/>
      <c r="V204" s="2"/>
    </row>
    <row r="205">
      <c r="A205" s="13" t="s">
        <v>1491</v>
      </c>
      <c r="B205" s="11" t="s">
        <v>156</v>
      </c>
      <c r="C205" s="11" t="s">
        <v>1057</v>
      </c>
      <c r="D205" s="11" t="s">
        <v>171</v>
      </c>
      <c r="E205" s="11" t="s">
        <v>202</v>
      </c>
      <c r="F205" s="11" t="s">
        <v>152</v>
      </c>
      <c r="G205" s="11" t="s">
        <v>153</v>
      </c>
      <c r="H205" s="11" t="s">
        <v>370</v>
      </c>
      <c r="I205" s="11" t="s">
        <v>1058</v>
      </c>
      <c r="J205" s="11" t="s">
        <v>177</v>
      </c>
      <c r="K205" s="12" t="s">
        <v>1059</v>
      </c>
      <c r="L205" s="2" t="s">
        <v>1060</v>
      </c>
      <c r="M205" s="5">
        <v>44699.0</v>
      </c>
      <c r="N205" s="2" t="s">
        <v>1495</v>
      </c>
      <c r="O205" s="6" t="s">
        <v>1496</v>
      </c>
      <c r="P205" s="7" t="str">
        <f>HYPERLINK("https://drive.google.com/file/d/1ZMmu287RsYtCTJquAs5VAy1CqF4lxa9m/view?usp=drivesdk","Muayad Abdulrahman Hadeeth - Mental toughness between emotional intelligence and mood neural pattern")</f>
        <v>Muayad Abdulrahman Hadeeth - Mental toughness between emotional intelligence and mood neural pattern</v>
      </c>
      <c r="Q205" s="2" t="s">
        <v>1064</v>
      </c>
      <c r="R205" s="2"/>
      <c r="S205" s="2"/>
      <c r="T205" s="2"/>
      <c r="U205" s="2"/>
      <c r="V205" s="2"/>
    </row>
    <row r="206">
      <c r="A206" s="13" t="s">
        <v>1497</v>
      </c>
      <c r="B206" s="11" t="s">
        <v>156</v>
      </c>
      <c r="C206" s="11" t="s">
        <v>300</v>
      </c>
      <c r="D206" s="11" t="s">
        <v>158</v>
      </c>
      <c r="E206" s="11" t="s">
        <v>159</v>
      </c>
      <c r="F206" s="11" t="s">
        <v>301</v>
      </c>
      <c r="G206" s="11" t="s">
        <v>302</v>
      </c>
      <c r="H206" s="11" t="s">
        <v>276</v>
      </c>
      <c r="I206" s="11" t="s">
        <v>303</v>
      </c>
      <c r="J206" s="11" t="s">
        <v>177</v>
      </c>
      <c r="K206" s="12" t="s">
        <v>1498</v>
      </c>
      <c r="L206" s="2" t="s">
        <v>1060</v>
      </c>
      <c r="M206" s="10">
        <v>44672.0</v>
      </c>
      <c r="N206" s="2" t="s">
        <v>1499</v>
      </c>
      <c r="O206" s="6" t="s">
        <v>1500</v>
      </c>
      <c r="P206" s="7" t="str">
        <f>HYPERLINK("https://drive.google.com/file/d/1ecd8lZ6VVHyX3shA0dAy30UboWehiiHI/view?usp=drivesdk","Zanyar Mutalib mohammad - Mental toughness between emotional intelligence and mood neural pattern")</f>
        <v>Zanyar Mutalib mohammad - Mental toughness between emotional intelligence and mood neural pattern</v>
      </c>
      <c r="Q206" s="2" t="s">
        <v>1501</v>
      </c>
      <c r="R206" s="2"/>
      <c r="S206" s="2"/>
      <c r="T206" s="2"/>
      <c r="U206" s="2"/>
      <c r="V206" s="2"/>
    </row>
    <row r="207">
      <c r="A207" s="13" t="s">
        <v>1502</v>
      </c>
      <c r="B207" s="11" t="s">
        <v>156</v>
      </c>
      <c r="C207" s="11" t="s">
        <v>1503</v>
      </c>
      <c r="D207" s="11" t="s">
        <v>158</v>
      </c>
      <c r="E207" s="11" t="s">
        <v>202</v>
      </c>
      <c r="F207" s="11" t="s">
        <v>229</v>
      </c>
      <c r="G207" s="11" t="s">
        <v>275</v>
      </c>
      <c r="H207" s="11" t="s">
        <v>612</v>
      </c>
      <c r="I207" s="11" t="s">
        <v>893</v>
      </c>
      <c r="J207" s="11" t="s">
        <v>197</v>
      </c>
      <c r="K207" s="21"/>
      <c r="L207" s="2" t="s">
        <v>1060</v>
      </c>
      <c r="M207" s="10">
        <v>44672.0</v>
      </c>
      <c r="N207" s="2" t="s">
        <v>1504</v>
      </c>
      <c r="O207" s="6" t="s">
        <v>1505</v>
      </c>
      <c r="P207" s="7" t="str">
        <f>HYPERLINK("https://drive.google.com/file/d/16qqSCOhYVcABvlmw5FQiWXGOACyj9bet/view?usp=drivesdk","Zina Adil ismail Chaqmaqchee - Mental toughness between emotional intelligence and mood neural pattern")</f>
        <v>Zina Adil ismail Chaqmaqchee - Mental toughness between emotional intelligence and mood neural pattern</v>
      </c>
      <c r="Q207" s="2" t="s">
        <v>1506</v>
      </c>
      <c r="R207" s="2"/>
      <c r="S207" s="2"/>
      <c r="T207" s="2"/>
      <c r="U207" s="2"/>
      <c r="V207" s="2"/>
    </row>
    <row r="208">
      <c r="A208" s="13" t="s">
        <v>1507</v>
      </c>
      <c r="B208" s="11" t="s">
        <v>156</v>
      </c>
      <c r="C208" s="11" t="s">
        <v>1508</v>
      </c>
      <c r="D208" s="11" t="s">
        <v>158</v>
      </c>
      <c r="E208" s="11" t="s">
        <v>172</v>
      </c>
      <c r="F208" s="11" t="s">
        <v>1509</v>
      </c>
      <c r="G208" s="11" t="s">
        <v>153</v>
      </c>
      <c r="H208" s="11" t="s">
        <v>1510</v>
      </c>
      <c r="I208" s="11" t="s">
        <v>1004</v>
      </c>
      <c r="J208" s="11" t="s">
        <v>177</v>
      </c>
      <c r="K208" s="11" t="s">
        <v>1511</v>
      </c>
      <c r="L208" s="2" t="s">
        <v>1060</v>
      </c>
      <c r="M208" s="10">
        <v>44672.0</v>
      </c>
      <c r="N208" s="2" t="s">
        <v>1512</v>
      </c>
      <c r="O208" s="6" t="s">
        <v>1513</v>
      </c>
      <c r="P208" s="7" t="str">
        <f>HYPERLINK("https://drive.google.com/file/d/1UiSw_LuaVhTTM5a-L3tjmW8GtqRXG3G6/view?usp=drivesdk","DLAWER KARIM HUMER - Mental toughness between emotional intelligence and mood neural pattern")</f>
        <v>DLAWER KARIM HUMER - Mental toughness between emotional intelligence and mood neural pattern</v>
      </c>
      <c r="Q208" s="2" t="s">
        <v>1514</v>
      </c>
      <c r="R208" s="2"/>
      <c r="S208" s="2"/>
      <c r="T208" s="2"/>
      <c r="U208" s="2"/>
      <c r="V208" s="2"/>
    </row>
    <row r="209">
      <c r="A209" s="13" t="s">
        <v>1515</v>
      </c>
      <c r="B209" s="11" t="s">
        <v>156</v>
      </c>
      <c r="C209" s="11" t="s">
        <v>1516</v>
      </c>
      <c r="D209" s="11" t="s">
        <v>171</v>
      </c>
      <c r="E209" s="11" t="s">
        <v>202</v>
      </c>
      <c r="F209" s="11" t="s">
        <v>213</v>
      </c>
      <c r="G209" s="11" t="s">
        <v>214</v>
      </c>
      <c r="H209" s="11" t="s">
        <v>363</v>
      </c>
      <c r="I209" s="11" t="s">
        <v>361</v>
      </c>
      <c r="J209" s="11" t="s">
        <v>197</v>
      </c>
      <c r="K209" s="11" t="s">
        <v>1517</v>
      </c>
      <c r="L209" s="2" t="s">
        <v>1060</v>
      </c>
      <c r="M209" s="10">
        <v>44672.0</v>
      </c>
      <c r="N209" s="2" t="s">
        <v>1518</v>
      </c>
      <c r="O209" s="6" t="s">
        <v>1519</v>
      </c>
      <c r="P209" s="7" t="str">
        <f>HYPERLINK("https://drive.google.com/file/d/1nDMzBgSieO8M8GN8A_SQVLyaRqajAXu0/view?usp=drivesdk","MUMTAZ AHMED AMEEN - Mental toughness between emotional intelligence and mood neural pattern")</f>
        <v>MUMTAZ AHMED AMEEN - Mental toughness between emotional intelligence and mood neural pattern</v>
      </c>
      <c r="Q209" s="2" t="s">
        <v>1520</v>
      </c>
      <c r="R209" s="2"/>
      <c r="S209" s="2"/>
      <c r="T209" s="2"/>
      <c r="U209" s="2"/>
      <c r="V209" s="2"/>
    </row>
    <row r="210">
      <c r="A210" s="13" t="s">
        <v>1521</v>
      </c>
      <c r="B210" s="11" t="s">
        <v>156</v>
      </c>
      <c r="C210" s="11" t="s">
        <v>1522</v>
      </c>
      <c r="D210" s="11" t="s">
        <v>158</v>
      </c>
      <c r="E210" s="11" t="s">
        <v>172</v>
      </c>
      <c r="F210" s="11" t="s">
        <v>229</v>
      </c>
      <c r="G210" s="11" t="s">
        <v>340</v>
      </c>
      <c r="H210" s="11" t="s">
        <v>341</v>
      </c>
      <c r="I210" s="11" t="s">
        <v>342</v>
      </c>
      <c r="J210" s="11" t="s">
        <v>197</v>
      </c>
      <c r="K210" s="11" t="s">
        <v>343</v>
      </c>
      <c r="L210" s="2" t="s">
        <v>1060</v>
      </c>
      <c r="M210" s="10">
        <v>44672.0</v>
      </c>
      <c r="N210" s="2" t="s">
        <v>1523</v>
      </c>
      <c r="O210" s="6" t="s">
        <v>1524</v>
      </c>
      <c r="P210" s="7" t="str">
        <f>HYPERLINK("https://drive.google.com/file/d/1p8twTEjRI_N9BD6GqGjiEC-k4-5v_q-G/view?usp=drivesdk","kosrathusieen qader - Mental toughness between emotional intelligence and mood neural pattern")</f>
        <v>kosrathusieen qader - Mental toughness between emotional intelligence and mood neural pattern</v>
      </c>
      <c r="Q210" s="2" t="s">
        <v>1525</v>
      </c>
      <c r="R210" s="2"/>
      <c r="S210" s="2"/>
      <c r="T210" s="2"/>
      <c r="U210" s="2"/>
      <c r="V210" s="2"/>
    </row>
    <row r="211">
      <c r="A211" s="13" t="s">
        <v>1526</v>
      </c>
      <c r="B211" s="11" t="s">
        <v>156</v>
      </c>
      <c r="C211" s="12" t="s">
        <v>1527</v>
      </c>
      <c r="D211" s="11" t="s">
        <v>158</v>
      </c>
      <c r="E211" s="11" t="s">
        <v>172</v>
      </c>
      <c r="F211" s="12" t="s">
        <v>193</v>
      </c>
      <c r="G211" s="12" t="s">
        <v>1224</v>
      </c>
      <c r="H211" s="12" t="s">
        <v>195</v>
      </c>
      <c r="I211" s="11" t="s">
        <v>1528</v>
      </c>
      <c r="J211" s="11" t="s">
        <v>197</v>
      </c>
      <c r="K211" s="21"/>
      <c r="L211" s="2" t="s">
        <v>1060</v>
      </c>
      <c r="M211" s="10">
        <v>44672.0</v>
      </c>
      <c r="N211" s="2" t="s">
        <v>1529</v>
      </c>
      <c r="O211" s="6" t="s">
        <v>1530</v>
      </c>
      <c r="P211" s="7" t="str">
        <f>HYPERLINK("https://drive.google.com/file/d/1FKLcuAKGj6ZJJWTXJUw1xEncaUnEP03f/view?usp=drivesdk","سربست ناصراحمد - Mental toughness between emotional intelligence and mood neural pattern")</f>
        <v>سربست ناصراحمد - Mental toughness between emotional intelligence and mood neural pattern</v>
      </c>
      <c r="Q211" s="2" t="s">
        <v>1531</v>
      </c>
      <c r="R211" s="2"/>
      <c r="S211" s="2"/>
      <c r="T211" s="2"/>
      <c r="U211" s="2"/>
      <c r="V211" s="2"/>
    </row>
    <row r="212">
      <c r="A212" s="13" t="s">
        <v>1532</v>
      </c>
      <c r="B212" s="11" t="s">
        <v>156</v>
      </c>
      <c r="C212" s="11" t="s">
        <v>211</v>
      </c>
      <c r="D212" s="11" t="s">
        <v>212</v>
      </c>
      <c r="E212" s="11" t="s">
        <v>159</v>
      </c>
      <c r="F212" s="11" t="s">
        <v>213</v>
      </c>
      <c r="G212" s="11" t="s">
        <v>214</v>
      </c>
      <c r="H212" s="11" t="s">
        <v>215</v>
      </c>
      <c r="I212" s="11" t="s">
        <v>216</v>
      </c>
      <c r="J212" s="11" t="s">
        <v>164</v>
      </c>
      <c r="K212" s="21"/>
      <c r="L212" s="2" t="s">
        <v>1060</v>
      </c>
      <c r="M212" s="10">
        <v>44672.0</v>
      </c>
      <c r="N212" s="2" t="s">
        <v>1533</v>
      </c>
      <c r="O212" s="6" t="s">
        <v>1534</v>
      </c>
      <c r="P212" s="7" t="str">
        <f>HYPERLINK("https://drive.google.com/file/d/1cgOLj12KFTsP2zpTkiiGZMg54f1y0jfJ/view?usp=drivesdk","Ammar Jawhar Hussien - Mental toughness between emotional intelligence and mood neural pattern")</f>
        <v>Ammar Jawhar Hussien - Mental toughness between emotional intelligence and mood neural pattern</v>
      </c>
      <c r="Q212" s="2" t="s">
        <v>1535</v>
      </c>
      <c r="R212" s="2"/>
      <c r="S212" s="2"/>
      <c r="T212" s="2"/>
      <c r="U212" s="2"/>
      <c r="V212" s="2"/>
    </row>
    <row r="213">
      <c r="A213" s="13" t="s">
        <v>1536</v>
      </c>
      <c r="B213" s="11" t="s">
        <v>156</v>
      </c>
      <c r="C213" s="11" t="s">
        <v>1537</v>
      </c>
      <c r="D213" s="11" t="s">
        <v>171</v>
      </c>
      <c r="E213" s="11" t="s">
        <v>172</v>
      </c>
      <c r="F213" s="11" t="s">
        <v>213</v>
      </c>
      <c r="G213" s="11" t="s">
        <v>214</v>
      </c>
      <c r="H213" s="11" t="s">
        <v>1538</v>
      </c>
      <c r="I213" s="11" t="s">
        <v>1158</v>
      </c>
      <c r="J213" s="11" t="s">
        <v>177</v>
      </c>
      <c r="K213" s="21"/>
      <c r="L213" s="2" t="s">
        <v>1060</v>
      </c>
      <c r="M213" s="10">
        <v>44672.0</v>
      </c>
      <c r="N213" s="2" t="s">
        <v>1539</v>
      </c>
      <c r="O213" s="6" t="s">
        <v>1540</v>
      </c>
      <c r="P213" s="7" t="str">
        <f>HYPERLINK("https://drive.google.com/file/d/1CERCArwdIBOcmhzBAr3Hjh1cmK4IQbpt/view?usp=drivesdk","Rizgar Hassan Mohammad - Mental toughness between emotional intelligence and mood neural pattern")</f>
        <v>Rizgar Hassan Mohammad - Mental toughness between emotional intelligence and mood neural pattern</v>
      </c>
      <c r="Q213" s="2" t="s">
        <v>1541</v>
      </c>
      <c r="R213" s="2"/>
      <c r="S213" s="2"/>
      <c r="T213" s="2"/>
      <c r="U213" s="2"/>
      <c r="V213" s="2"/>
    </row>
    <row r="214">
      <c r="A214" s="13" t="s">
        <v>1542</v>
      </c>
      <c r="B214" s="11" t="s">
        <v>156</v>
      </c>
      <c r="C214" s="11" t="s">
        <v>1543</v>
      </c>
      <c r="D214" s="11" t="s">
        <v>171</v>
      </c>
      <c r="E214" s="11" t="s">
        <v>202</v>
      </c>
      <c r="F214" s="11" t="s">
        <v>152</v>
      </c>
      <c r="G214" s="11" t="s">
        <v>153</v>
      </c>
      <c r="H214" s="11" t="s">
        <v>370</v>
      </c>
      <c r="I214" s="11" t="s">
        <v>1129</v>
      </c>
      <c r="J214" s="11" t="s">
        <v>177</v>
      </c>
      <c r="K214" s="21"/>
      <c r="L214" s="2" t="s">
        <v>1060</v>
      </c>
      <c r="M214" s="10">
        <v>44672.0</v>
      </c>
      <c r="N214" s="2" t="s">
        <v>1544</v>
      </c>
      <c r="O214" s="6" t="s">
        <v>1545</v>
      </c>
      <c r="P214" s="7" t="str">
        <f>HYPERLINK("https://drive.google.com/file/d/1AUPCgU4bSxxvPRXrrG1kLq4pOfyH2Sx_/view?usp=drivesdk","shamal salahaddin ahmed mustafa - Mental toughness between emotional intelligence and mood neural pattern")</f>
        <v>shamal salahaddin ahmed mustafa - Mental toughness between emotional intelligence and mood neural pattern</v>
      </c>
      <c r="Q214" s="2" t="s">
        <v>1546</v>
      </c>
      <c r="R214" s="2"/>
      <c r="S214" s="2"/>
      <c r="T214" s="2"/>
      <c r="U214" s="2"/>
      <c r="V214" s="2"/>
    </row>
    <row r="215">
      <c r="A215" s="13" t="s">
        <v>1542</v>
      </c>
      <c r="B215" s="11" t="s">
        <v>156</v>
      </c>
      <c r="C215" s="11" t="s">
        <v>1547</v>
      </c>
      <c r="D215" s="11" t="s">
        <v>158</v>
      </c>
      <c r="E215" s="11" t="s">
        <v>159</v>
      </c>
      <c r="F215" s="11" t="s">
        <v>229</v>
      </c>
      <c r="G215" s="11" t="s">
        <v>275</v>
      </c>
      <c r="H215" s="11" t="s">
        <v>318</v>
      </c>
      <c r="I215" s="11" t="s">
        <v>319</v>
      </c>
      <c r="J215" s="11" t="s">
        <v>177</v>
      </c>
      <c r="K215" s="21"/>
      <c r="L215" s="2" t="s">
        <v>1060</v>
      </c>
      <c r="M215" s="10">
        <v>44672.0</v>
      </c>
      <c r="N215" s="2" t="s">
        <v>1548</v>
      </c>
      <c r="O215" s="6" t="s">
        <v>1549</v>
      </c>
      <c r="P215" s="7" t="str">
        <f>HYPERLINK("https://drive.google.com/file/d/179yPY2lNBegRkVUn5TtzW37gox--w96h/view?usp=drivesdk","AMJAD AHEAD JUMAAH - Mental toughness between emotional intelligence and mood neural pattern")</f>
        <v>AMJAD AHEAD JUMAAH - Mental toughness between emotional intelligence and mood neural pattern</v>
      </c>
      <c r="Q215" s="2" t="s">
        <v>1550</v>
      </c>
      <c r="R215" s="2"/>
      <c r="S215" s="2"/>
      <c r="T215" s="2"/>
      <c r="U215" s="2"/>
      <c r="V215" s="2"/>
    </row>
    <row r="216">
      <c r="A216" s="13" t="s">
        <v>1551</v>
      </c>
      <c r="B216" s="11" t="s">
        <v>156</v>
      </c>
      <c r="C216" s="11" t="s">
        <v>1169</v>
      </c>
      <c r="D216" s="11" t="s">
        <v>158</v>
      </c>
      <c r="E216" s="11" t="s">
        <v>159</v>
      </c>
      <c r="F216" s="11" t="s">
        <v>229</v>
      </c>
      <c r="G216" s="11" t="s">
        <v>275</v>
      </c>
      <c r="H216" s="11" t="s">
        <v>612</v>
      </c>
      <c r="I216" s="11" t="s">
        <v>1170</v>
      </c>
      <c r="J216" s="11" t="s">
        <v>197</v>
      </c>
      <c r="K216" s="21"/>
      <c r="L216" s="2" t="s">
        <v>1060</v>
      </c>
      <c r="M216" s="10">
        <v>44672.0</v>
      </c>
      <c r="N216" s="2" t="s">
        <v>1552</v>
      </c>
      <c r="O216" s="6" t="s">
        <v>1553</v>
      </c>
      <c r="P216" s="7" t="str">
        <f>HYPERLINK("https://drive.google.com/file/d/1rfsHq_IixIeNqazcjLu6TEYzhSLxCp8z/view?usp=drivesdk","Ahmed Jabbar Mer Aziz - Mental toughness between emotional intelligence and mood neural pattern")</f>
        <v>Ahmed Jabbar Mer Aziz - Mental toughness between emotional intelligence and mood neural pattern</v>
      </c>
      <c r="Q216" s="2" t="s">
        <v>1554</v>
      </c>
      <c r="R216" s="2"/>
      <c r="S216" s="2"/>
      <c r="T216" s="2"/>
      <c r="U216" s="2"/>
      <c r="V216" s="2"/>
    </row>
    <row r="217">
      <c r="A217" s="13" t="s">
        <v>1555</v>
      </c>
      <c r="B217" s="11" t="s">
        <v>156</v>
      </c>
      <c r="C217" s="11" t="s">
        <v>1556</v>
      </c>
      <c r="D217" s="11" t="s">
        <v>171</v>
      </c>
      <c r="E217" s="11" t="s">
        <v>172</v>
      </c>
      <c r="F217" s="11" t="s">
        <v>1557</v>
      </c>
      <c r="G217" s="11" t="s">
        <v>646</v>
      </c>
      <c r="H217" s="11" t="s">
        <v>647</v>
      </c>
      <c r="I217" s="11" t="s">
        <v>648</v>
      </c>
      <c r="J217" s="11" t="s">
        <v>197</v>
      </c>
      <c r="K217" s="11" t="s">
        <v>343</v>
      </c>
      <c r="L217" s="2" t="s">
        <v>1060</v>
      </c>
      <c r="M217" s="10">
        <v>44672.0</v>
      </c>
      <c r="N217" s="2" t="s">
        <v>1558</v>
      </c>
      <c r="O217" s="6" t="s">
        <v>1559</v>
      </c>
      <c r="P217" s="7" t="str">
        <f>HYPERLINK("https://drive.google.com/file/d/1aFVu_BNtcI96cVZrbJdwE6arD7b8Q6PU/view?usp=drivesdk","Zhian Jamal Othman - Mental toughness between emotional intelligence and mood neural pattern")</f>
        <v>Zhian Jamal Othman - Mental toughness between emotional intelligence and mood neural pattern</v>
      </c>
      <c r="Q217" s="2" t="s">
        <v>1560</v>
      </c>
      <c r="R217" s="2"/>
      <c r="S217" s="2"/>
      <c r="T217" s="2"/>
      <c r="U217" s="2"/>
      <c r="V217" s="2"/>
    </row>
    <row r="218">
      <c r="A218" s="13" t="s">
        <v>1561</v>
      </c>
      <c r="B218" s="11" t="s">
        <v>156</v>
      </c>
      <c r="C218" s="11" t="s">
        <v>266</v>
      </c>
      <c r="D218" s="11" t="s">
        <v>158</v>
      </c>
      <c r="E218" s="11" t="s">
        <v>159</v>
      </c>
      <c r="F218" s="11" t="s">
        <v>267</v>
      </c>
      <c r="G218" s="11" t="s">
        <v>268</v>
      </c>
      <c r="H218" s="11" t="s">
        <v>269</v>
      </c>
      <c r="I218" s="11" t="s">
        <v>270</v>
      </c>
      <c r="J218" s="11" t="s">
        <v>164</v>
      </c>
      <c r="K218" s="21"/>
      <c r="L218" s="2" t="s">
        <v>1060</v>
      </c>
      <c r="M218" s="10">
        <v>44672.0</v>
      </c>
      <c r="N218" s="2" t="s">
        <v>1562</v>
      </c>
      <c r="O218" s="6" t="s">
        <v>1563</v>
      </c>
      <c r="P218" s="7" t="str">
        <f>HYPERLINK("https://drive.google.com/file/d/1ek8z-rmcqQnXIzxXwH51BKflIGurqyQp/view?usp=drivesdk","Neehad Yaseen Azeez - Mental toughness between emotional intelligence and mood neural pattern")</f>
        <v>Neehad Yaseen Azeez - Mental toughness between emotional intelligence and mood neural pattern</v>
      </c>
      <c r="Q218" s="2" t="s">
        <v>1564</v>
      </c>
      <c r="R218" s="2"/>
      <c r="S218" s="2"/>
      <c r="T218" s="2"/>
      <c r="U218" s="2"/>
      <c r="V218" s="2"/>
    </row>
    <row r="219">
      <c r="A219" s="13" t="s">
        <v>1561</v>
      </c>
      <c r="B219" s="11" t="s">
        <v>156</v>
      </c>
      <c r="C219" s="11" t="s">
        <v>228</v>
      </c>
      <c r="D219" s="11" t="s">
        <v>171</v>
      </c>
      <c r="E219" s="11" t="s">
        <v>172</v>
      </c>
      <c r="F219" s="11" t="s">
        <v>229</v>
      </c>
      <c r="G219" s="11" t="s">
        <v>230</v>
      </c>
      <c r="H219" s="11" t="s">
        <v>231</v>
      </c>
      <c r="I219" s="11" t="s">
        <v>232</v>
      </c>
      <c r="J219" s="11" t="s">
        <v>197</v>
      </c>
      <c r="K219" s="11" t="s">
        <v>233</v>
      </c>
      <c r="L219" s="2" t="s">
        <v>1060</v>
      </c>
      <c r="M219" s="10">
        <v>44672.0</v>
      </c>
      <c r="N219" s="2" t="s">
        <v>1565</v>
      </c>
      <c r="O219" s="6" t="s">
        <v>1566</v>
      </c>
      <c r="P219" s="7" t="str">
        <f>HYPERLINK("https://drive.google.com/file/d/1e7u_EwE6TPmrp5rILZG5wvtZdvZbGQGb/view?usp=drivesdk","Kaifi Muhammad Aziz - Mental toughness between emotional intelligence and mood neural pattern")</f>
        <v>Kaifi Muhammad Aziz - Mental toughness between emotional intelligence and mood neural pattern</v>
      </c>
      <c r="Q219" s="2" t="s">
        <v>1567</v>
      </c>
      <c r="R219" s="2"/>
      <c r="S219" s="2"/>
      <c r="T219" s="2"/>
      <c r="U219" s="2"/>
      <c r="V219" s="2"/>
    </row>
    <row r="220">
      <c r="A220" s="13" t="s">
        <v>1568</v>
      </c>
      <c r="B220" s="11" t="s">
        <v>156</v>
      </c>
      <c r="C220" s="12" t="s">
        <v>1569</v>
      </c>
      <c r="D220" s="11" t="s">
        <v>171</v>
      </c>
      <c r="E220" s="11" t="s">
        <v>202</v>
      </c>
      <c r="F220" s="11" t="s">
        <v>1570</v>
      </c>
      <c r="G220" s="11" t="s">
        <v>1570</v>
      </c>
      <c r="H220" s="11" t="s">
        <v>1571</v>
      </c>
      <c r="I220" s="11" t="s">
        <v>325</v>
      </c>
      <c r="J220" s="11" t="s">
        <v>177</v>
      </c>
      <c r="K220" s="22"/>
      <c r="L220" s="2" t="s">
        <v>1060</v>
      </c>
      <c r="M220" s="10">
        <v>44672.0</v>
      </c>
      <c r="N220" s="2" t="s">
        <v>1572</v>
      </c>
      <c r="O220" s="6" t="s">
        <v>1573</v>
      </c>
      <c r="P220" s="7" t="str">
        <f>HYPERLINK("https://drive.google.com/file/d/1atAQhAsN5nFVBA_tsVrUT4G0DstzX0v3/view?usp=drivesdk","منيب صبحي شهاب - Mental toughness between emotional intelligence and mood neural pattern")</f>
        <v>منيب صبحي شهاب - Mental toughness between emotional intelligence and mood neural pattern</v>
      </c>
      <c r="Q220" s="2" t="s">
        <v>1574</v>
      </c>
      <c r="R220" s="2"/>
      <c r="S220" s="2"/>
      <c r="T220" s="2"/>
      <c r="U220" s="2"/>
      <c r="V220" s="2"/>
    </row>
    <row r="221">
      <c r="A221" s="13" t="s">
        <v>1568</v>
      </c>
      <c r="B221" s="11" t="s">
        <v>156</v>
      </c>
      <c r="C221" s="11" t="s">
        <v>1575</v>
      </c>
      <c r="D221" s="11" t="s">
        <v>158</v>
      </c>
      <c r="E221" s="11" t="s">
        <v>159</v>
      </c>
      <c r="F221" s="11" t="s">
        <v>1018</v>
      </c>
      <c r="G221" s="11" t="s">
        <v>1576</v>
      </c>
      <c r="H221" s="11" t="s">
        <v>1577</v>
      </c>
      <c r="I221" s="11" t="s">
        <v>1578</v>
      </c>
      <c r="J221" s="11" t="s">
        <v>197</v>
      </c>
      <c r="K221" s="21"/>
      <c r="L221" s="2" t="s">
        <v>1060</v>
      </c>
      <c r="M221" s="10">
        <v>44672.0</v>
      </c>
      <c r="N221" s="2" t="s">
        <v>1579</v>
      </c>
      <c r="O221" s="6" t="s">
        <v>1580</v>
      </c>
      <c r="P221" s="7" t="str">
        <f>HYPERLINK("https://drive.google.com/file/d/1liEWfMSkkghFu1Vv97DYsvMO5R5qvbrm/view?usp=drivesdk","HAWREN BURHAN KAMAL - Mental toughness between emotional intelligence and mood neural pattern")</f>
        <v>HAWREN BURHAN KAMAL - Mental toughness between emotional intelligence and mood neural pattern</v>
      </c>
      <c r="Q221" s="2" t="s">
        <v>1581</v>
      </c>
      <c r="R221" s="2"/>
      <c r="S221" s="2"/>
      <c r="T221" s="2"/>
      <c r="U221" s="2"/>
      <c r="V221" s="2"/>
    </row>
    <row r="222">
      <c r="A222" s="13" t="s">
        <v>1582</v>
      </c>
      <c r="B222" s="11" t="s">
        <v>156</v>
      </c>
      <c r="C222" s="12" t="s">
        <v>1583</v>
      </c>
      <c r="D222" s="11" t="s">
        <v>171</v>
      </c>
      <c r="E222" s="11" t="s">
        <v>289</v>
      </c>
      <c r="F222" s="12" t="s">
        <v>1584</v>
      </c>
      <c r="G222" s="12" t="s">
        <v>291</v>
      </c>
      <c r="H222" s="12" t="s">
        <v>292</v>
      </c>
      <c r="I222" s="11" t="s">
        <v>293</v>
      </c>
      <c r="J222" s="11" t="s">
        <v>177</v>
      </c>
      <c r="K222" s="21"/>
      <c r="L222" s="2" t="s">
        <v>1060</v>
      </c>
      <c r="M222" s="10">
        <v>44672.0</v>
      </c>
      <c r="N222" s="2" t="s">
        <v>1585</v>
      </c>
      <c r="O222" s="6" t="s">
        <v>1586</v>
      </c>
      <c r="P222" s="7" t="str">
        <f>HYPERLINK("https://drive.google.com/file/d/1ZEcktzIBGcs2KlGABfovKrAOHITkQgno/view?usp=drivesdk","أ. د سعدالله عباس رشيد - Mental toughness between emotional intelligence and mood neural pattern")</f>
        <v>أ. د سعدالله عباس رشيد - Mental toughness between emotional intelligence and mood neural pattern</v>
      </c>
      <c r="Q222" s="2" t="s">
        <v>1587</v>
      </c>
      <c r="R222" s="2"/>
      <c r="S222" s="2"/>
      <c r="T222" s="2"/>
      <c r="U222" s="2"/>
      <c r="V222" s="2"/>
    </row>
    <row r="223">
      <c r="A223" s="13" t="s">
        <v>1588</v>
      </c>
      <c r="B223" s="11" t="s">
        <v>156</v>
      </c>
      <c r="C223" s="11" t="s">
        <v>1589</v>
      </c>
      <c r="D223" s="11" t="s">
        <v>171</v>
      </c>
      <c r="E223" s="11" t="s">
        <v>172</v>
      </c>
      <c r="F223" s="11" t="s">
        <v>229</v>
      </c>
      <c r="G223" s="11" t="s">
        <v>275</v>
      </c>
      <c r="H223" s="11" t="s">
        <v>816</v>
      </c>
      <c r="I223" s="11" t="s">
        <v>437</v>
      </c>
      <c r="J223" s="11" t="s">
        <v>197</v>
      </c>
      <c r="K223" s="21"/>
      <c r="L223" s="2" t="s">
        <v>1060</v>
      </c>
      <c r="M223" s="10">
        <v>44672.0</v>
      </c>
      <c r="N223" s="2" t="s">
        <v>1590</v>
      </c>
      <c r="O223" s="6" t="s">
        <v>1591</v>
      </c>
      <c r="P223" s="7" t="str">
        <f>HYPERLINK("https://drive.google.com/file/d/1tGSeq4zzcT7Mk0-t7Lx38SIExcyX_T9l/view?usp=drivesdk","Dr .NAQEE HAMZAH JASIM AL SIYAF - Mental toughness between emotional intelligence and mood neural pattern")</f>
        <v>Dr .NAQEE HAMZAH JASIM AL SIYAF - Mental toughness between emotional intelligence and mood neural pattern</v>
      </c>
      <c r="Q223" s="2" t="s">
        <v>1592</v>
      </c>
      <c r="R223" s="2"/>
      <c r="S223" s="2"/>
      <c r="T223" s="2"/>
      <c r="U223" s="2"/>
      <c r="V223" s="2"/>
    </row>
    <row r="224">
      <c r="A224" s="13" t="s">
        <v>1593</v>
      </c>
      <c r="B224" s="11" t="s">
        <v>156</v>
      </c>
      <c r="C224" s="11" t="s">
        <v>1594</v>
      </c>
      <c r="D224" s="11" t="s">
        <v>158</v>
      </c>
      <c r="E224" s="11" t="s">
        <v>159</v>
      </c>
      <c r="F224" s="11" t="s">
        <v>229</v>
      </c>
      <c r="G224" s="11" t="s">
        <v>275</v>
      </c>
      <c r="H224" s="11" t="s">
        <v>816</v>
      </c>
      <c r="I224" s="11" t="s">
        <v>239</v>
      </c>
      <c r="J224" s="11" t="s">
        <v>177</v>
      </c>
      <c r="K224" s="21"/>
      <c r="L224" s="2" t="s">
        <v>1060</v>
      </c>
      <c r="M224" s="10">
        <v>44672.0</v>
      </c>
      <c r="N224" s="2" t="s">
        <v>1595</v>
      </c>
      <c r="O224" s="6" t="s">
        <v>1596</v>
      </c>
      <c r="P224" s="7" t="str">
        <f>HYPERLINK("https://drive.google.com/file/d/1GB6hy0DseYHG5AvaLJ-FY--A4T6RUyYt/view?usp=drivesdk","Brwa Hussein m.ameen - Mental toughness between emotional intelligence and mood neural pattern")</f>
        <v>Brwa Hussein m.ameen - Mental toughness between emotional intelligence and mood neural pattern</v>
      </c>
      <c r="Q224" s="2" t="s">
        <v>1597</v>
      </c>
      <c r="R224" s="2"/>
      <c r="S224" s="2"/>
      <c r="T224" s="2"/>
      <c r="U224" s="2"/>
      <c r="V224" s="2"/>
    </row>
    <row r="225">
      <c r="A225" s="13" t="s">
        <v>1598</v>
      </c>
      <c r="B225" s="11" t="s">
        <v>156</v>
      </c>
      <c r="C225" s="11" t="s">
        <v>211</v>
      </c>
      <c r="D225" s="11" t="s">
        <v>212</v>
      </c>
      <c r="E225" s="11" t="s">
        <v>159</v>
      </c>
      <c r="F225" s="11" t="s">
        <v>213</v>
      </c>
      <c r="G225" s="11" t="s">
        <v>214</v>
      </c>
      <c r="H225" s="11" t="s">
        <v>215</v>
      </c>
      <c r="I225" s="11" t="s">
        <v>216</v>
      </c>
      <c r="J225" s="11" t="s">
        <v>164</v>
      </c>
      <c r="K225" s="22"/>
      <c r="L225" s="2" t="s">
        <v>1060</v>
      </c>
      <c r="M225" s="10">
        <v>44672.0</v>
      </c>
      <c r="N225" s="2" t="s">
        <v>1599</v>
      </c>
      <c r="O225" s="6" t="s">
        <v>1600</v>
      </c>
      <c r="P225" s="7" t="str">
        <f>HYPERLINK("https://drive.google.com/file/d/19YSo8gUQMI56J6jhJvgzZJfHwl9XxB06/view?usp=drivesdk","Ammar Jawhar Hussien - Mental toughness between emotional intelligence and mood neural pattern")</f>
        <v>Ammar Jawhar Hussien - Mental toughness between emotional intelligence and mood neural pattern</v>
      </c>
      <c r="Q225" s="2" t="s">
        <v>1601</v>
      </c>
      <c r="R225" s="2"/>
      <c r="S225" s="2"/>
      <c r="T225" s="2"/>
      <c r="U225" s="2"/>
      <c r="V225" s="2"/>
    </row>
    <row r="226">
      <c r="A226" s="13" t="s">
        <v>1602</v>
      </c>
      <c r="B226" s="11" t="s">
        <v>156</v>
      </c>
      <c r="C226" s="11" t="s">
        <v>1603</v>
      </c>
      <c r="D226" s="11" t="s">
        <v>171</v>
      </c>
      <c r="E226" s="11" t="s">
        <v>172</v>
      </c>
      <c r="F226" s="11" t="s">
        <v>229</v>
      </c>
      <c r="G226" s="11" t="s">
        <v>275</v>
      </c>
      <c r="H226" s="11" t="s">
        <v>370</v>
      </c>
      <c r="I226" s="11" t="s">
        <v>394</v>
      </c>
      <c r="J226" s="11" t="s">
        <v>177</v>
      </c>
      <c r="K226" s="11" t="s">
        <v>395</v>
      </c>
      <c r="L226" s="2" t="s">
        <v>1060</v>
      </c>
      <c r="M226" s="10">
        <v>44672.0</v>
      </c>
      <c r="N226" s="2" t="s">
        <v>1604</v>
      </c>
      <c r="O226" s="6" t="s">
        <v>1605</v>
      </c>
      <c r="P226" s="7" t="str">
        <f>HYPERLINK("https://drive.google.com/file/d/14EuIttGrOjeB6Um5Vvri5aDZy_WO8vZi/view?usp=drivesdk","Omar Ali karim - Mental toughness between emotional intelligence and mood neural pattern")</f>
        <v>Omar Ali karim - Mental toughness between emotional intelligence and mood neural pattern</v>
      </c>
      <c r="Q226" s="2" t="s">
        <v>1606</v>
      </c>
      <c r="R226" s="2"/>
      <c r="S226" s="2"/>
      <c r="T226" s="2"/>
      <c r="U226" s="2"/>
      <c r="V226" s="2"/>
    </row>
    <row r="227">
      <c r="A227" s="13" t="s">
        <v>1607</v>
      </c>
      <c r="B227" s="11" t="s">
        <v>156</v>
      </c>
      <c r="C227" s="11" t="s">
        <v>937</v>
      </c>
      <c r="D227" s="11" t="s">
        <v>158</v>
      </c>
      <c r="E227" s="11" t="s">
        <v>159</v>
      </c>
      <c r="F227" s="11" t="s">
        <v>229</v>
      </c>
      <c r="G227" s="11" t="s">
        <v>275</v>
      </c>
      <c r="H227" s="11" t="s">
        <v>318</v>
      </c>
      <c r="I227" s="11" t="s">
        <v>319</v>
      </c>
      <c r="J227" s="11" t="s">
        <v>177</v>
      </c>
      <c r="K227" s="22"/>
      <c r="L227" s="2" t="s">
        <v>1060</v>
      </c>
      <c r="M227" s="10">
        <v>44672.0</v>
      </c>
      <c r="N227" s="2" t="s">
        <v>1608</v>
      </c>
      <c r="O227" s="6" t="s">
        <v>1609</v>
      </c>
      <c r="P227" s="7" t="str">
        <f>HYPERLINK("https://drive.google.com/file/d/1vRjN4iFR4c8W6FaWNJna0cLXLS3bupKv/view?usp=drivesdk","AMJAD AHMED JUMAAH - Mental toughness between emotional intelligence and mood neural pattern")</f>
        <v>AMJAD AHMED JUMAAH - Mental toughness between emotional intelligence and mood neural pattern</v>
      </c>
      <c r="Q227" s="2" t="s">
        <v>1610</v>
      </c>
      <c r="R227" s="2"/>
      <c r="S227" s="2"/>
      <c r="T227" s="2"/>
      <c r="U227" s="2"/>
      <c r="V227" s="2"/>
    </row>
    <row r="228">
      <c r="A228" s="13" t="s">
        <v>1611</v>
      </c>
      <c r="B228" s="11" t="s">
        <v>156</v>
      </c>
      <c r="C228" s="11" t="s">
        <v>951</v>
      </c>
      <c r="D228" s="11" t="s">
        <v>158</v>
      </c>
      <c r="E228" s="11" t="s">
        <v>159</v>
      </c>
      <c r="F228" s="11" t="s">
        <v>229</v>
      </c>
      <c r="G228" s="11" t="s">
        <v>275</v>
      </c>
      <c r="H228" s="11" t="s">
        <v>612</v>
      </c>
      <c r="I228" s="11" t="s">
        <v>1612</v>
      </c>
      <c r="J228" s="11" t="s">
        <v>164</v>
      </c>
      <c r="K228" s="11" t="s">
        <v>1613</v>
      </c>
      <c r="L228" s="2" t="s">
        <v>1060</v>
      </c>
      <c r="M228" s="10">
        <v>44672.0</v>
      </c>
      <c r="N228" s="2" t="s">
        <v>1614</v>
      </c>
      <c r="O228" s="6" t="s">
        <v>1615</v>
      </c>
      <c r="P228" s="7" t="str">
        <f>HYPERLINK("https://drive.google.com/file/d/1FXIDKPFyOv5FXAAIZOR7dh4lWPOGCBcG/view?usp=drivesdk","AMAD ABDULLAH AHMED - Mental toughness between emotional intelligence and mood neural pattern")</f>
        <v>AMAD ABDULLAH AHMED - Mental toughness between emotional intelligence and mood neural pattern</v>
      </c>
      <c r="Q228" s="2" t="s">
        <v>1616</v>
      </c>
      <c r="R228" s="2"/>
      <c r="S228" s="2"/>
      <c r="T228" s="2"/>
      <c r="U228" s="2"/>
      <c r="V228" s="2"/>
    </row>
    <row r="229">
      <c r="A229" s="13" t="s">
        <v>1617</v>
      </c>
      <c r="B229" s="11" t="s">
        <v>156</v>
      </c>
      <c r="C229" s="11" t="s">
        <v>1516</v>
      </c>
      <c r="D229" s="11" t="s">
        <v>171</v>
      </c>
      <c r="E229" s="11" t="s">
        <v>202</v>
      </c>
      <c r="F229" s="11" t="s">
        <v>213</v>
      </c>
      <c r="G229" s="11" t="s">
        <v>214</v>
      </c>
      <c r="H229" s="11" t="s">
        <v>363</v>
      </c>
      <c r="I229" s="11" t="s">
        <v>361</v>
      </c>
      <c r="J229" s="11" t="s">
        <v>197</v>
      </c>
      <c r="K229" s="11" t="s">
        <v>1517</v>
      </c>
      <c r="L229" s="2" t="s">
        <v>1060</v>
      </c>
      <c r="M229" s="10">
        <v>44672.0</v>
      </c>
      <c r="N229" s="2" t="s">
        <v>1618</v>
      </c>
      <c r="O229" s="6" t="s">
        <v>1619</v>
      </c>
      <c r="P229" s="7" t="str">
        <f>HYPERLINK("https://drive.google.com/file/d/1gj3k7pNY-TPjI96D2b8QGKH3Jo1iUoI6/view?usp=drivesdk","MUMTAZ AHMED AMEEN - Mental toughness between emotional intelligence and mood neural pattern")</f>
        <v>MUMTAZ AHMED AMEEN - Mental toughness between emotional intelligence and mood neural pattern</v>
      </c>
      <c r="Q229" s="2" t="s">
        <v>1620</v>
      </c>
      <c r="R229" s="2"/>
      <c r="S229" s="2"/>
      <c r="T229" s="2"/>
      <c r="U229" s="2"/>
      <c r="V229" s="2"/>
    </row>
    <row r="230">
      <c r="A230" s="13" t="s">
        <v>1621</v>
      </c>
      <c r="B230" s="11" t="s">
        <v>156</v>
      </c>
      <c r="C230" s="12" t="s">
        <v>1622</v>
      </c>
      <c r="D230" s="11" t="s">
        <v>158</v>
      </c>
      <c r="E230" s="11" t="s">
        <v>159</v>
      </c>
      <c r="F230" s="12" t="s">
        <v>193</v>
      </c>
      <c r="G230" s="12" t="s">
        <v>1623</v>
      </c>
      <c r="H230" s="12" t="s">
        <v>1624</v>
      </c>
      <c r="I230" s="11" t="s">
        <v>1625</v>
      </c>
      <c r="J230" s="11" t="s">
        <v>164</v>
      </c>
      <c r="K230" s="22"/>
      <c r="L230" s="2" t="s">
        <v>1060</v>
      </c>
      <c r="M230" s="10">
        <v>44672.0</v>
      </c>
      <c r="N230" s="2" t="s">
        <v>1626</v>
      </c>
      <c r="O230" s="6" t="s">
        <v>1627</v>
      </c>
      <c r="P230" s="7" t="str">
        <f>HYPERLINK("https://drive.google.com/file/d/1JJjyMy59_hgQqhdyzhiZAsHHeXP3WPqL/view?usp=drivesdk","آرام طه يوسف زنكنه - Mental toughness between emotional intelligence and mood neural pattern")</f>
        <v>آرام طه يوسف زنكنه - Mental toughness between emotional intelligence and mood neural pattern</v>
      </c>
      <c r="Q230" s="2" t="s">
        <v>1628</v>
      </c>
      <c r="R230" s="2"/>
      <c r="S230" s="2"/>
      <c r="T230" s="2"/>
      <c r="U230" s="2"/>
      <c r="V230" s="2"/>
    </row>
    <row r="231">
      <c r="A231" s="13" t="s">
        <v>1629</v>
      </c>
      <c r="B231" s="11" t="s">
        <v>156</v>
      </c>
      <c r="C231" s="12" t="s">
        <v>1630</v>
      </c>
      <c r="D231" s="11" t="s">
        <v>171</v>
      </c>
      <c r="E231" s="11" t="s">
        <v>172</v>
      </c>
      <c r="F231" s="12" t="s">
        <v>1374</v>
      </c>
      <c r="G231" s="12" t="s">
        <v>291</v>
      </c>
      <c r="H231" s="12" t="s">
        <v>1449</v>
      </c>
      <c r="I231" s="11" t="s">
        <v>1631</v>
      </c>
      <c r="J231" s="11" t="s">
        <v>177</v>
      </c>
      <c r="K231" s="12" t="s">
        <v>1632</v>
      </c>
      <c r="L231" s="2" t="s">
        <v>1060</v>
      </c>
      <c r="M231" s="10">
        <v>44672.0</v>
      </c>
      <c r="N231" s="2" t="s">
        <v>1633</v>
      </c>
      <c r="O231" s="6" t="s">
        <v>1634</v>
      </c>
      <c r="P231" s="7" t="str">
        <f>HYPERLINK("https://drive.google.com/file/d/147VKHvD3kOym4oM0Uco9BRPyQ6ZvqxZE/view?usp=drivesdk","م.د عباس مجید قادر - Mental toughness between emotional intelligence and mood neural pattern")</f>
        <v>م.د عباس مجید قادر - Mental toughness between emotional intelligence and mood neural pattern</v>
      </c>
      <c r="Q231" s="2" t="s">
        <v>1635</v>
      </c>
      <c r="R231" s="2"/>
      <c r="S231" s="2"/>
      <c r="T231" s="2"/>
      <c r="U231" s="2"/>
      <c r="V231" s="2"/>
    </row>
    <row r="232">
      <c r="A232" s="13" t="s">
        <v>1636</v>
      </c>
      <c r="B232" s="11" t="s">
        <v>156</v>
      </c>
      <c r="C232" s="11" t="s">
        <v>1637</v>
      </c>
      <c r="D232" s="11" t="s">
        <v>158</v>
      </c>
      <c r="E232" s="11" t="s">
        <v>159</v>
      </c>
      <c r="F232" s="11" t="s">
        <v>152</v>
      </c>
      <c r="G232" s="11" t="s">
        <v>153</v>
      </c>
      <c r="H232" s="11" t="s">
        <v>1638</v>
      </c>
      <c r="I232" s="11" t="s">
        <v>1639</v>
      </c>
      <c r="J232" s="11" t="s">
        <v>197</v>
      </c>
      <c r="K232" s="21"/>
      <c r="L232" s="2" t="s">
        <v>1060</v>
      </c>
      <c r="M232" s="10">
        <v>44672.0</v>
      </c>
      <c r="N232" s="2" t="s">
        <v>1640</v>
      </c>
      <c r="O232" s="6" t="s">
        <v>1641</v>
      </c>
      <c r="P232" s="7" t="str">
        <f>HYPERLINK("https://drive.google.com/file/d/1jhZcCaOyrv6SkkMCRwP5b0nYNaWMvjDZ/view?usp=drivesdk","naree ebrahem khorsheed - Mental toughness between emotional intelligence and mood neural pattern")</f>
        <v>naree ebrahem khorsheed - Mental toughness between emotional intelligence and mood neural pattern</v>
      </c>
      <c r="Q232" s="2" t="s">
        <v>1642</v>
      </c>
      <c r="R232" s="2"/>
      <c r="S232" s="2"/>
      <c r="T232" s="2"/>
      <c r="U232" s="2"/>
      <c r="V232" s="2"/>
    </row>
    <row r="233">
      <c r="A233" s="13" t="s">
        <v>1643</v>
      </c>
      <c r="B233" s="11" t="s">
        <v>156</v>
      </c>
      <c r="C233" s="11" t="s">
        <v>1644</v>
      </c>
      <c r="D233" s="11" t="s">
        <v>171</v>
      </c>
      <c r="E233" s="11" t="s">
        <v>202</v>
      </c>
      <c r="F233" s="11" t="s">
        <v>229</v>
      </c>
      <c r="G233" s="11" t="s">
        <v>275</v>
      </c>
      <c r="H233" s="11" t="s">
        <v>816</v>
      </c>
      <c r="I233" s="11" t="s">
        <v>1340</v>
      </c>
      <c r="J233" s="11" t="s">
        <v>177</v>
      </c>
      <c r="K233" s="21"/>
      <c r="L233" s="2" t="s">
        <v>1060</v>
      </c>
      <c r="M233" s="10">
        <v>44672.0</v>
      </c>
      <c r="N233" s="2" t="s">
        <v>1645</v>
      </c>
      <c r="O233" s="6" t="s">
        <v>1646</v>
      </c>
      <c r="P233" s="7" t="str">
        <f>HYPERLINK("https://drive.google.com/file/d/1L5tpLGCclw57odh0D3E-RpPPPjGNI4bq/view?usp=drivesdk","Muayad habdwlrahman hadeeth - Mental toughness between emotional intelligence and mood neural pattern")</f>
        <v>Muayad habdwlrahman hadeeth - Mental toughness between emotional intelligence and mood neural pattern</v>
      </c>
      <c r="Q233" s="2" t="s">
        <v>1647</v>
      </c>
      <c r="R233" s="2"/>
      <c r="S233" s="2"/>
      <c r="T233" s="2"/>
      <c r="U233" s="2"/>
      <c r="V233" s="2"/>
    </row>
    <row r="234">
      <c r="A234" s="13" t="s">
        <v>1648</v>
      </c>
      <c r="B234" s="11" t="s">
        <v>156</v>
      </c>
      <c r="C234" s="11" t="s">
        <v>1556</v>
      </c>
      <c r="D234" s="11" t="s">
        <v>171</v>
      </c>
      <c r="E234" s="11" t="s">
        <v>172</v>
      </c>
      <c r="F234" s="11" t="s">
        <v>1557</v>
      </c>
      <c r="G234" s="11" t="s">
        <v>646</v>
      </c>
      <c r="H234" s="11" t="s">
        <v>647</v>
      </c>
      <c r="I234" s="11" t="s">
        <v>648</v>
      </c>
      <c r="J234" s="11" t="s">
        <v>164</v>
      </c>
      <c r="K234" s="11" t="s">
        <v>1649</v>
      </c>
      <c r="L234" s="2" t="s">
        <v>1060</v>
      </c>
      <c r="M234" s="10">
        <v>44672.0</v>
      </c>
      <c r="N234" s="2" t="s">
        <v>1650</v>
      </c>
      <c r="O234" s="6" t="s">
        <v>1651</v>
      </c>
      <c r="P234" s="7" t="str">
        <f>HYPERLINK("https://drive.google.com/file/d/1UdX36htTlwco18nu7ay0oOfwc1oMUx3g/view?usp=drivesdk","Zhian Jamal Othman - Mental toughness between emotional intelligence and mood neural pattern")</f>
        <v>Zhian Jamal Othman - Mental toughness between emotional intelligence and mood neural pattern</v>
      </c>
      <c r="Q234" s="2" t="s">
        <v>1652</v>
      </c>
      <c r="R234" s="2"/>
      <c r="S234" s="2"/>
      <c r="T234" s="2"/>
      <c r="U234" s="2"/>
      <c r="V234" s="2"/>
    </row>
    <row r="235">
      <c r="A235" s="13" t="s">
        <v>1653</v>
      </c>
      <c r="B235" s="11" t="s">
        <v>156</v>
      </c>
      <c r="C235" s="11" t="s">
        <v>1654</v>
      </c>
      <c r="D235" s="11" t="s">
        <v>171</v>
      </c>
      <c r="E235" s="11" t="s">
        <v>172</v>
      </c>
      <c r="F235" s="12" t="s">
        <v>1655</v>
      </c>
      <c r="G235" s="12" t="s">
        <v>1656</v>
      </c>
      <c r="H235" s="12" t="s">
        <v>1657</v>
      </c>
      <c r="I235" s="11" t="s">
        <v>1658</v>
      </c>
      <c r="J235" s="11" t="s">
        <v>187</v>
      </c>
      <c r="K235" s="12" t="s">
        <v>1659</v>
      </c>
      <c r="L235" s="2" t="s">
        <v>1060</v>
      </c>
      <c r="M235" s="10">
        <v>44672.0</v>
      </c>
      <c r="N235" s="2" t="s">
        <v>1660</v>
      </c>
      <c r="O235" s="6" t="s">
        <v>1661</v>
      </c>
      <c r="P235" s="7" t="str">
        <f>HYPERLINK("https://drive.google.com/file/d/1GbFYhqUhxI4YtTmIwZeYrcCIbJ6YBFOf/view?usp=drivesdk","D . GHADIAA MOHAMED Hansson - Mental toughness between emotional intelligence and mood neural pattern")</f>
        <v>D . GHADIAA MOHAMED Hansson - Mental toughness between emotional intelligence and mood neural pattern</v>
      </c>
      <c r="Q235" s="2" t="s">
        <v>1662</v>
      </c>
      <c r="R235" s="2"/>
      <c r="S235" s="2"/>
      <c r="T235" s="2"/>
      <c r="U235" s="2"/>
      <c r="V235" s="2"/>
    </row>
    <row r="236">
      <c r="A236" s="13" t="s">
        <v>1663</v>
      </c>
      <c r="B236" s="11" t="s">
        <v>156</v>
      </c>
      <c r="C236" s="11" t="s">
        <v>1664</v>
      </c>
      <c r="D236" s="11" t="s">
        <v>171</v>
      </c>
      <c r="E236" s="11" t="s">
        <v>172</v>
      </c>
      <c r="F236" s="11" t="s">
        <v>229</v>
      </c>
      <c r="G236" s="11" t="s">
        <v>230</v>
      </c>
      <c r="H236" s="11" t="s">
        <v>231</v>
      </c>
      <c r="I236" s="11" t="s">
        <v>1665</v>
      </c>
      <c r="J236" s="11" t="s">
        <v>197</v>
      </c>
      <c r="K236" s="21"/>
      <c r="L236" s="2" t="s">
        <v>1060</v>
      </c>
      <c r="M236" s="10">
        <v>44672.0</v>
      </c>
      <c r="N236" s="2" t="s">
        <v>1666</v>
      </c>
      <c r="O236" s="6" t="s">
        <v>1667</v>
      </c>
      <c r="P236" s="7" t="str">
        <f>HYPERLINK("https://drive.google.com/file/d/1rLnKgWJG7jC2pi7YO1TiUqsW_gl-xqy0/view?usp=drivesdk","kaifi Muhammad Aziz - Mental toughness between emotional intelligence and mood neural pattern")</f>
        <v>kaifi Muhammad Aziz - Mental toughness between emotional intelligence and mood neural pattern</v>
      </c>
      <c r="Q236" s="2" t="s">
        <v>1668</v>
      </c>
      <c r="R236" s="2"/>
      <c r="S236" s="2"/>
      <c r="T236" s="2"/>
      <c r="U236" s="2"/>
      <c r="V236" s="2"/>
    </row>
    <row r="237">
      <c r="A237" s="13" t="s">
        <v>1669</v>
      </c>
      <c r="B237" s="11" t="s">
        <v>156</v>
      </c>
      <c r="C237" s="11" t="s">
        <v>1670</v>
      </c>
      <c r="D237" s="11" t="s">
        <v>171</v>
      </c>
      <c r="E237" s="11" t="s">
        <v>202</v>
      </c>
      <c r="F237" s="11" t="s">
        <v>1671</v>
      </c>
      <c r="G237" s="11" t="s">
        <v>1672</v>
      </c>
      <c r="H237" s="11" t="s">
        <v>370</v>
      </c>
      <c r="I237" s="11" t="s">
        <v>1673</v>
      </c>
      <c r="J237" s="11" t="s">
        <v>177</v>
      </c>
      <c r="K237" s="12" t="s">
        <v>1059</v>
      </c>
      <c r="L237" s="2" t="s">
        <v>1060</v>
      </c>
      <c r="M237" s="10">
        <v>44672.0</v>
      </c>
      <c r="N237" s="2" t="s">
        <v>1674</v>
      </c>
      <c r="O237" s="6" t="s">
        <v>1675</v>
      </c>
      <c r="P237" s="7" t="str">
        <f>HYPERLINK("https://drive.google.com/file/d/1oHGcYEd_1skBFtTSLq1HMeQPdO6IrRbB/view?usp=drivesdk","malawan sherko moohamad jaff - Mental toughness between emotional intelligence and mood neural pattern")</f>
        <v>malawan sherko moohamad jaff - Mental toughness between emotional intelligence and mood neural pattern</v>
      </c>
      <c r="Q237" s="2" t="s">
        <v>1676</v>
      </c>
      <c r="R237" s="2"/>
      <c r="S237" s="2"/>
      <c r="T237" s="2"/>
      <c r="U237" s="2"/>
      <c r="V237" s="2"/>
    </row>
    <row r="238">
      <c r="A238" s="13" t="s">
        <v>1669</v>
      </c>
      <c r="B238" s="11" t="s">
        <v>156</v>
      </c>
      <c r="C238" s="11" t="s">
        <v>1057</v>
      </c>
      <c r="D238" s="11" t="s">
        <v>171</v>
      </c>
      <c r="E238" s="11" t="s">
        <v>202</v>
      </c>
      <c r="F238" s="11" t="s">
        <v>152</v>
      </c>
      <c r="G238" s="11" t="s">
        <v>153</v>
      </c>
      <c r="H238" s="11" t="s">
        <v>370</v>
      </c>
      <c r="I238" s="11" t="s">
        <v>1058</v>
      </c>
      <c r="J238" s="11" t="s">
        <v>177</v>
      </c>
      <c r="K238" s="12" t="s">
        <v>1059</v>
      </c>
      <c r="L238" s="2" t="s">
        <v>1060</v>
      </c>
      <c r="M238" s="10">
        <v>44672.0</v>
      </c>
      <c r="N238" s="2" t="s">
        <v>1677</v>
      </c>
      <c r="O238" s="6" t="s">
        <v>1678</v>
      </c>
      <c r="P238" s="7" t="str">
        <f>HYPERLINK("https://drive.google.com/file/d/1_qh-kOVjxUd6kJZlfbl6ye3vFKypuegE/view?usp=drivesdk","Muayad Abdulrahman Hadeeth - Mental toughness between emotional intelligence and mood neural pattern")</f>
        <v>Muayad Abdulrahman Hadeeth - Mental toughness between emotional intelligence and mood neural pattern</v>
      </c>
      <c r="Q238" s="2" t="s">
        <v>1679</v>
      </c>
      <c r="R238" s="2"/>
      <c r="S238" s="2"/>
      <c r="T238" s="2"/>
      <c r="U238" s="2"/>
      <c r="V238" s="2"/>
    </row>
    <row r="239">
      <c r="A239" s="13" t="s">
        <v>1680</v>
      </c>
      <c r="B239" s="11" t="s">
        <v>156</v>
      </c>
      <c r="C239" s="11" t="s">
        <v>1681</v>
      </c>
      <c r="D239" s="11" t="s">
        <v>158</v>
      </c>
      <c r="E239" s="11" t="s">
        <v>159</v>
      </c>
      <c r="F239" s="11" t="s">
        <v>152</v>
      </c>
      <c r="G239" s="12" t="s">
        <v>1623</v>
      </c>
      <c r="H239" s="12" t="s">
        <v>1624</v>
      </c>
      <c r="I239" s="11" t="s">
        <v>1682</v>
      </c>
      <c r="J239" s="11" t="s">
        <v>197</v>
      </c>
      <c r="K239" s="21"/>
      <c r="L239" s="2" t="s">
        <v>1060</v>
      </c>
      <c r="M239" s="10">
        <v>44672.0</v>
      </c>
      <c r="N239" s="2" t="s">
        <v>1683</v>
      </c>
      <c r="O239" s="6" t="s">
        <v>1684</v>
      </c>
      <c r="P239" s="7" t="str">
        <f>HYPERLINK("https://drive.google.com/file/d/1Bi1njzm-aBTduWv4gaEOZ3GvQJ5OFI8R/view?usp=drivesdk","abdullah qader awla - Mental toughness between emotional intelligence and mood neural pattern")</f>
        <v>abdullah qader awla - Mental toughness between emotional intelligence and mood neural pattern</v>
      </c>
      <c r="Q239" s="2" t="s">
        <v>1685</v>
      </c>
      <c r="R239" s="2"/>
      <c r="S239" s="2"/>
      <c r="T239" s="2"/>
      <c r="U239" s="2"/>
      <c r="V239" s="2"/>
    </row>
    <row r="240">
      <c r="A240" s="13" t="s">
        <v>1686</v>
      </c>
      <c r="B240" s="11" t="s">
        <v>156</v>
      </c>
      <c r="C240" s="11" t="s">
        <v>1687</v>
      </c>
      <c r="D240" s="11" t="s">
        <v>171</v>
      </c>
      <c r="E240" s="11" t="s">
        <v>202</v>
      </c>
      <c r="F240" s="11" t="s">
        <v>1384</v>
      </c>
      <c r="G240" s="11" t="s">
        <v>1688</v>
      </c>
      <c r="H240" s="11" t="s">
        <v>1689</v>
      </c>
      <c r="I240" s="11" t="s">
        <v>1690</v>
      </c>
      <c r="J240" s="11" t="s">
        <v>177</v>
      </c>
      <c r="K240" s="21"/>
      <c r="L240" s="2" t="s">
        <v>1060</v>
      </c>
      <c r="M240" s="10">
        <v>44672.0</v>
      </c>
      <c r="N240" s="2" t="s">
        <v>1691</v>
      </c>
      <c r="O240" s="6" t="s">
        <v>1692</v>
      </c>
      <c r="P240" s="7" t="str">
        <f>HYPERLINK("https://drive.google.com/file/d/1z2ChvBKtKdB62wGeb62ZX03hFx0bqYFl/view?usp=drivesdk","Hussein Shafeeq Hussein - Mental toughness between emotional intelligence and mood neural pattern")</f>
        <v>Hussein Shafeeq Hussein - Mental toughness between emotional intelligence and mood neural pattern</v>
      </c>
      <c r="Q240" s="2" t="s">
        <v>1693</v>
      </c>
      <c r="R240" s="2"/>
      <c r="S240" s="2"/>
      <c r="T240" s="2"/>
      <c r="U240" s="2"/>
      <c r="V240" s="2"/>
    </row>
    <row r="241">
      <c r="A241" s="13" t="s">
        <v>1694</v>
      </c>
      <c r="B241" s="11" t="s">
        <v>156</v>
      </c>
      <c r="C241" s="11" t="s">
        <v>384</v>
      </c>
      <c r="D241" s="11" t="s">
        <v>171</v>
      </c>
      <c r="E241" s="11" t="s">
        <v>202</v>
      </c>
      <c r="F241" s="12" t="s">
        <v>385</v>
      </c>
      <c r="G241" s="12" t="s">
        <v>1695</v>
      </c>
      <c r="H241" s="12" t="s">
        <v>1696</v>
      </c>
      <c r="I241" s="11" t="s">
        <v>388</v>
      </c>
      <c r="J241" s="11" t="s">
        <v>187</v>
      </c>
      <c r="K241" s="12" t="s">
        <v>389</v>
      </c>
      <c r="L241" s="2" t="s">
        <v>1060</v>
      </c>
      <c r="M241" s="10">
        <v>44672.0</v>
      </c>
      <c r="N241" s="2" t="s">
        <v>1697</v>
      </c>
      <c r="O241" s="6" t="s">
        <v>1698</v>
      </c>
      <c r="P241" s="7" t="str">
        <f>HYPERLINK("https://drive.google.com/file/d/1Bquz6AzlXpkZmBRMUjCEPJfGq_lDqSCn/view?usp=drivesdk","mahmood said lateef - Mental toughness between emotional intelligence and mood neural pattern")</f>
        <v>mahmood said lateef - Mental toughness between emotional intelligence and mood neural pattern</v>
      </c>
      <c r="Q241" s="2" t="s">
        <v>1699</v>
      </c>
      <c r="R241" s="2"/>
      <c r="S241" s="2"/>
      <c r="T241" s="2"/>
      <c r="U241" s="2"/>
      <c r="V241" s="2"/>
    </row>
    <row r="242">
      <c r="A242" s="13" t="s">
        <v>1700</v>
      </c>
      <c r="B242" s="11" t="s">
        <v>156</v>
      </c>
      <c r="C242" s="11" t="s">
        <v>1701</v>
      </c>
      <c r="D242" s="11" t="s">
        <v>171</v>
      </c>
      <c r="E242" s="11" t="s">
        <v>289</v>
      </c>
      <c r="F242" s="12" t="s">
        <v>1702</v>
      </c>
      <c r="G242" s="12" t="s">
        <v>1376</v>
      </c>
      <c r="H242" s="12" t="s">
        <v>1703</v>
      </c>
      <c r="I242" s="11" t="s">
        <v>1704</v>
      </c>
      <c r="J242" s="11" t="s">
        <v>177</v>
      </c>
      <c r="K242" s="21"/>
      <c r="L242" s="2" t="s">
        <v>1060</v>
      </c>
      <c r="M242" s="10">
        <v>44672.0</v>
      </c>
      <c r="N242" s="2" t="s">
        <v>1705</v>
      </c>
      <c r="O242" s="6" t="s">
        <v>1706</v>
      </c>
      <c r="P242" s="7" t="str">
        <f>HYPERLINK("https://drive.google.com/file/d/1ycLi2PmCwpV0Ko7__E054CdgOvEsxUUx/view?usp=drivesdk","PROF.DR.NAHIDAH ABD ZAID ALDULIMEY - Mental toughness between emotional intelligence and mood neural pattern")</f>
        <v>PROF.DR.NAHIDAH ABD ZAID ALDULIMEY - Mental toughness between emotional intelligence and mood neural pattern</v>
      </c>
      <c r="Q242" s="2" t="s">
        <v>1707</v>
      </c>
      <c r="R242" s="2"/>
      <c r="S242" s="2"/>
      <c r="T242" s="2"/>
      <c r="U242" s="2"/>
      <c r="V242" s="2"/>
    </row>
    <row r="243">
      <c r="A243" s="13" t="s">
        <v>1708</v>
      </c>
      <c r="B243" s="11" t="s">
        <v>156</v>
      </c>
      <c r="C243" s="11" t="s">
        <v>1709</v>
      </c>
      <c r="D243" s="11" t="s">
        <v>171</v>
      </c>
      <c r="E243" s="11" t="s">
        <v>202</v>
      </c>
      <c r="F243" s="11" t="s">
        <v>1710</v>
      </c>
      <c r="G243" s="11" t="s">
        <v>1711</v>
      </c>
      <c r="H243" s="11" t="s">
        <v>1712</v>
      </c>
      <c r="I243" s="11" t="s">
        <v>1713</v>
      </c>
      <c r="J243" s="11" t="s">
        <v>177</v>
      </c>
      <c r="K243" s="21"/>
      <c r="L243" s="2" t="s">
        <v>1060</v>
      </c>
      <c r="M243" s="10">
        <v>44672.0</v>
      </c>
      <c r="N243" s="2" t="s">
        <v>1714</v>
      </c>
      <c r="O243" s="6" t="s">
        <v>1715</v>
      </c>
      <c r="P243" s="7" t="str">
        <f>HYPERLINK("https://drive.google.com/file/d/1WIscTR1O7h5mqizx2JDHD2Hs0qya57jv/view?usp=drivesdk","Dr. Jian Abdullah Noori - Mental toughness between emotional intelligence and mood neural pattern")</f>
        <v>Dr. Jian Abdullah Noori - Mental toughness between emotional intelligence and mood neural pattern</v>
      </c>
      <c r="Q243" s="2" t="s">
        <v>1716</v>
      </c>
      <c r="R243" s="2"/>
      <c r="S243" s="2"/>
      <c r="T243" s="2"/>
      <c r="U243" s="2"/>
      <c r="V243" s="2"/>
    </row>
    <row r="244">
      <c r="A244" s="13" t="s">
        <v>1717</v>
      </c>
      <c r="B244" s="11" t="s">
        <v>156</v>
      </c>
      <c r="C244" s="11" t="s">
        <v>1718</v>
      </c>
      <c r="D244" s="11" t="s">
        <v>171</v>
      </c>
      <c r="E244" s="11" t="s">
        <v>202</v>
      </c>
      <c r="F244" s="11" t="s">
        <v>152</v>
      </c>
      <c r="G244" s="11" t="s">
        <v>153</v>
      </c>
      <c r="H244" s="11" t="s">
        <v>527</v>
      </c>
      <c r="I244" s="11" t="s">
        <v>1037</v>
      </c>
      <c r="J244" s="11" t="s">
        <v>197</v>
      </c>
      <c r="K244" s="21"/>
      <c r="L244" s="2" t="s">
        <v>1060</v>
      </c>
      <c r="M244" s="10">
        <v>44672.0</v>
      </c>
      <c r="N244" s="2" t="s">
        <v>1719</v>
      </c>
      <c r="O244" s="6" t="s">
        <v>1720</v>
      </c>
      <c r="P244" s="7" t="str">
        <f>HYPERLINK("https://drive.google.com/file/d/15XETQvtDDGqwuquZBfosumU-RKYJuN2t/view?usp=drivesdk","meeran mohamad saleh - Mental toughness between emotional intelligence and mood neural pattern")</f>
        <v>meeran mohamad saleh - Mental toughness between emotional intelligence and mood neural pattern</v>
      </c>
      <c r="Q244" s="2" t="s">
        <v>1721</v>
      </c>
      <c r="R244" s="2"/>
      <c r="S244" s="2"/>
      <c r="T244" s="2"/>
      <c r="U244" s="2"/>
      <c r="V244" s="2"/>
    </row>
    <row r="245">
      <c r="A245" s="13" t="s">
        <v>1722</v>
      </c>
      <c r="B245" s="11" t="s">
        <v>156</v>
      </c>
      <c r="C245" s="11" t="s">
        <v>1723</v>
      </c>
      <c r="D245" s="11" t="s">
        <v>171</v>
      </c>
      <c r="E245" s="11" t="s">
        <v>202</v>
      </c>
      <c r="F245" s="12" t="s">
        <v>1724</v>
      </c>
      <c r="G245" s="12" t="s">
        <v>1376</v>
      </c>
      <c r="H245" s="12" t="s">
        <v>505</v>
      </c>
      <c r="I245" s="11" t="s">
        <v>853</v>
      </c>
      <c r="J245" s="11" t="s">
        <v>177</v>
      </c>
      <c r="K245" s="12" t="s">
        <v>389</v>
      </c>
      <c r="L245" s="2" t="s">
        <v>1060</v>
      </c>
      <c r="M245" s="10">
        <v>44672.0</v>
      </c>
      <c r="N245" s="2" t="s">
        <v>1725</v>
      </c>
      <c r="O245" s="6" t="s">
        <v>1726</v>
      </c>
      <c r="P245" s="7" t="str">
        <f>HYPERLINK("https://drive.google.com/file/d/1L08rBwfZnouCTWVqoNcU4vqjY_XHZk8p/view?usp=drivesdk","nigar kalied - Mental toughness between emotional intelligence and mood neural pattern")</f>
        <v>nigar kalied - Mental toughness between emotional intelligence and mood neural pattern</v>
      </c>
      <c r="Q245" s="2" t="s">
        <v>1727</v>
      </c>
      <c r="R245" s="2"/>
      <c r="S245" s="2"/>
      <c r="T245" s="2"/>
      <c r="U245" s="2"/>
      <c r="V245" s="2"/>
    </row>
    <row r="246">
      <c r="A246" s="13" t="s">
        <v>1728</v>
      </c>
      <c r="B246" s="11" t="s">
        <v>156</v>
      </c>
      <c r="C246" s="12" t="s">
        <v>387</v>
      </c>
      <c r="D246" s="11" t="s">
        <v>171</v>
      </c>
      <c r="E246" s="11" t="s">
        <v>202</v>
      </c>
      <c r="F246" s="12" t="s">
        <v>1729</v>
      </c>
      <c r="G246" s="12" t="s">
        <v>1730</v>
      </c>
      <c r="H246" s="12" t="s">
        <v>1696</v>
      </c>
      <c r="I246" s="11" t="s">
        <v>424</v>
      </c>
      <c r="J246" s="11" t="s">
        <v>187</v>
      </c>
      <c r="K246" s="12" t="s">
        <v>1731</v>
      </c>
      <c r="L246" s="2" t="s">
        <v>1060</v>
      </c>
      <c r="M246" s="10">
        <v>44672.0</v>
      </c>
      <c r="N246" s="2" t="s">
        <v>1732</v>
      </c>
      <c r="O246" s="6" t="s">
        <v>1733</v>
      </c>
      <c r="P246" s="7" t="str">
        <f>HYPERLINK("https://drive.google.com/file/d/1o3MEMja0oReIxvLE5FqpebWmSR6JfHhZ/view?usp=drivesdk","م.د محمود سعيد لطيف - Mental toughness between emotional intelligence and mood neural pattern")</f>
        <v>م.د محمود سعيد لطيف - Mental toughness between emotional intelligence and mood neural pattern</v>
      </c>
      <c r="Q246" s="2" t="s">
        <v>1734</v>
      </c>
      <c r="R246" s="2"/>
      <c r="S246" s="2"/>
      <c r="T246" s="2"/>
      <c r="U246" s="2"/>
      <c r="V246" s="2"/>
    </row>
    <row r="247">
      <c r="A247" s="13" t="s">
        <v>1735</v>
      </c>
      <c r="B247" s="11" t="s">
        <v>156</v>
      </c>
      <c r="C247" s="11" t="s">
        <v>376</v>
      </c>
      <c r="D247" s="11" t="s">
        <v>171</v>
      </c>
      <c r="E247" s="11" t="s">
        <v>202</v>
      </c>
      <c r="F247" s="11" t="s">
        <v>377</v>
      </c>
      <c r="G247" s="11" t="s">
        <v>378</v>
      </c>
      <c r="H247" s="11" t="s">
        <v>379</v>
      </c>
      <c r="I247" s="11" t="s">
        <v>380</v>
      </c>
      <c r="J247" s="11" t="s">
        <v>177</v>
      </c>
      <c r="K247" s="11" t="s">
        <v>1736</v>
      </c>
      <c r="L247" s="2" t="s">
        <v>1060</v>
      </c>
      <c r="M247" s="10">
        <v>44672.0</v>
      </c>
      <c r="N247" s="2" t="s">
        <v>1737</v>
      </c>
      <c r="O247" s="6" t="s">
        <v>1738</v>
      </c>
      <c r="P247" s="7" t="str">
        <f>HYPERLINK("https://drive.google.com/file/d/1qTWNmdSRvJZsTJrDZqHhqqBKKbcZgG-s/view?usp=drivesdk","Sundus Brhan Adham - Mental toughness between emotional intelligence and mood neural pattern")</f>
        <v>Sundus Brhan Adham - Mental toughness between emotional intelligence and mood neural pattern</v>
      </c>
      <c r="Q247" s="2" t="s">
        <v>1739</v>
      </c>
      <c r="R247" s="2"/>
      <c r="S247" s="2"/>
      <c r="T247" s="2"/>
      <c r="U247" s="2"/>
      <c r="V247" s="2"/>
    </row>
    <row r="248">
      <c r="A248" s="13" t="s">
        <v>1740</v>
      </c>
      <c r="B248" s="11" t="s">
        <v>156</v>
      </c>
      <c r="C248" s="12" t="s">
        <v>1741</v>
      </c>
      <c r="D248" s="11" t="s">
        <v>171</v>
      </c>
      <c r="E248" s="11" t="s">
        <v>202</v>
      </c>
      <c r="F248" s="12" t="s">
        <v>1742</v>
      </c>
      <c r="G248" s="12" t="s">
        <v>1743</v>
      </c>
      <c r="H248" s="12" t="s">
        <v>1744</v>
      </c>
      <c r="I248" s="11" t="s">
        <v>839</v>
      </c>
      <c r="J248" s="11" t="s">
        <v>187</v>
      </c>
      <c r="K248" s="21"/>
      <c r="L248" s="2" t="s">
        <v>1060</v>
      </c>
      <c r="M248" s="10">
        <v>44672.0</v>
      </c>
      <c r="N248" s="2" t="s">
        <v>1745</v>
      </c>
      <c r="O248" s="6" t="s">
        <v>1746</v>
      </c>
      <c r="P248" s="7" t="str">
        <f>HYPERLINK("https://drive.google.com/file/d/1ew9ElU4pn5-beWfuYMXr2T4_6WVvz975/view?usp=drivesdk","اسيل ناجي - Mental toughness between emotional intelligence and mood neural pattern")</f>
        <v>اسيل ناجي - Mental toughness between emotional intelligence and mood neural pattern</v>
      </c>
      <c r="Q248" s="2" t="s">
        <v>1747</v>
      </c>
      <c r="R248" s="2"/>
      <c r="S248" s="2"/>
      <c r="T248" s="2"/>
      <c r="U248" s="2"/>
      <c r="V248" s="2"/>
    </row>
    <row r="249">
      <c r="A249" s="13" t="s">
        <v>1748</v>
      </c>
      <c r="B249" s="11" t="s">
        <v>156</v>
      </c>
      <c r="C249" s="11" t="s">
        <v>1749</v>
      </c>
      <c r="D249" s="11" t="s">
        <v>171</v>
      </c>
      <c r="E249" s="11" t="s">
        <v>202</v>
      </c>
      <c r="F249" s="11" t="s">
        <v>1750</v>
      </c>
      <c r="G249" s="11" t="s">
        <v>1751</v>
      </c>
      <c r="H249" s="12" t="s">
        <v>1752</v>
      </c>
      <c r="I249" s="11" t="s">
        <v>1753</v>
      </c>
      <c r="J249" s="11" t="s">
        <v>177</v>
      </c>
      <c r="K249" s="11" t="s">
        <v>1754</v>
      </c>
      <c r="L249" s="2" t="s">
        <v>1060</v>
      </c>
      <c r="M249" s="10">
        <v>44672.0</v>
      </c>
      <c r="N249" s="2" t="s">
        <v>1755</v>
      </c>
      <c r="O249" s="6" t="s">
        <v>1756</v>
      </c>
      <c r="P249" s="7" t="str">
        <f>HYPERLINK("https://drive.google.com/file/d/1mo0GIAfTivZJFVIFUnXwRQ2xhEiKarOQ/view?usp=drivesdk","THAMER HAMMAD RIJA - Mental toughness between emotional intelligence and mood neural pattern")</f>
        <v>THAMER HAMMAD RIJA - Mental toughness between emotional intelligence and mood neural pattern</v>
      </c>
      <c r="Q249" s="2" t="s">
        <v>1757</v>
      </c>
      <c r="R249" s="2"/>
      <c r="S249" s="2"/>
      <c r="T249" s="2"/>
      <c r="U249" s="2"/>
      <c r="V249" s="2"/>
    </row>
    <row r="250">
      <c r="A250" s="13" t="s">
        <v>1758</v>
      </c>
      <c r="B250" s="11" t="s">
        <v>156</v>
      </c>
      <c r="C250" s="11" t="s">
        <v>1759</v>
      </c>
      <c r="D250" s="11" t="s">
        <v>171</v>
      </c>
      <c r="E250" s="11" t="s">
        <v>289</v>
      </c>
      <c r="F250" s="11" t="s">
        <v>1760</v>
      </c>
      <c r="G250" s="11" t="s">
        <v>1761</v>
      </c>
      <c r="H250" s="12" t="s">
        <v>1762</v>
      </c>
      <c r="I250" s="11" t="s">
        <v>1763</v>
      </c>
      <c r="J250" s="11" t="s">
        <v>187</v>
      </c>
      <c r="K250" s="21"/>
      <c r="L250" s="2" t="s">
        <v>1060</v>
      </c>
      <c r="M250" s="10">
        <v>44672.0</v>
      </c>
      <c r="N250" s="2" t="s">
        <v>1764</v>
      </c>
      <c r="O250" s="6" t="s">
        <v>1765</v>
      </c>
      <c r="P250" s="7" t="str">
        <f>HYPERLINK("https://drive.google.com/file/d/1UqXaIJyEG3MA7PLsuwCFQOjPivO1oox_/view?usp=drivesdk","Prof.Dr FERDOUS MAJEED AMEEN - Mental toughness between emotional intelligence and mood neural pattern")</f>
        <v>Prof.Dr FERDOUS MAJEED AMEEN - Mental toughness between emotional intelligence and mood neural pattern</v>
      </c>
      <c r="Q250" s="2" t="s">
        <v>1766</v>
      </c>
      <c r="R250" s="2"/>
      <c r="S250" s="2"/>
      <c r="T250" s="2"/>
      <c r="U250" s="2"/>
      <c r="V250" s="2"/>
    </row>
    <row r="251">
      <c r="A251" s="13" t="s">
        <v>1767</v>
      </c>
      <c r="B251" s="11" t="s">
        <v>156</v>
      </c>
      <c r="C251" s="11" t="s">
        <v>697</v>
      </c>
      <c r="D251" s="11" t="s">
        <v>171</v>
      </c>
      <c r="E251" s="11" t="s">
        <v>172</v>
      </c>
      <c r="F251" s="12" t="s">
        <v>1768</v>
      </c>
      <c r="G251" s="12" t="s">
        <v>1769</v>
      </c>
      <c r="H251" s="12" t="s">
        <v>1770</v>
      </c>
      <c r="I251" s="11" t="s">
        <v>701</v>
      </c>
      <c r="J251" s="11" t="s">
        <v>177</v>
      </c>
      <c r="K251" s="21"/>
      <c r="L251" s="2" t="s">
        <v>1060</v>
      </c>
      <c r="M251" s="10">
        <v>44672.0</v>
      </c>
      <c r="N251" s="2" t="s">
        <v>1771</v>
      </c>
      <c r="O251" s="6" t="s">
        <v>1772</v>
      </c>
      <c r="P251" s="7" t="str">
        <f>HYPERLINK("https://drive.google.com/file/d/1_83DAJRZXlkGnFbVMcGAd0E2xSHs2jPy/view?usp=drivesdk","Azhar Abdulwahab Mohammed - Mental toughness between emotional intelligence and mood neural pattern")</f>
        <v>Azhar Abdulwahab Mohammed - Mental toughness between emotional intelligence and mood neural pattern</v>
      </c>
      <c r="Q251" s="2" t="s">
        <v>1773</v>
      </c>
      <c r="R251" s="2"/>
      <c r="S251" s="2"/>
      <c r="T251" s="2"/>
      <c r="U251" s="2"/>
      <c r="V251" s="2"/>
    </row>
    <row r="252">
      <c r="A252" s="13" t="s">
        <v>1774</v>
      </c>
      <c r="B252" s="11" t="s">
        <v>156</v>
      </c>
      <c r="C252" s="11" t="s">
        <v>1775</v>
      </c>
      <c r="D252" s="11" t="s">
        <v>171</v>
      </c>
      <c r="E252" s="11" t="s">
        <v>202</v>
      </c>
      <c r="F252" s="11" t="s">
        <v>1776</v>
      </c>
      <c r="G252" s="11" t="s">
        <v>1777</v>
      </c>
      <c r="H252" s="11" t="s">
        <v>1778</v>
      </c>
      <c r="I252" s="11" t="s">
        <v>1779</v>
      </c>
      <c r="J252" s="11" t="s">
        <v>197</v>
      </c>
      <c r="K252" s="21"/>
      <c r="L252" s="2" t="s">
        <v>1060</v>
      </c>
      <c r="M252" s="10">
        <v>44672.0</v>
      </c>
      <c r="N252" s="2" t="s">
        <v>1780</v>
      </c>
      <c r="O252" s="6" t="s">
        <v>1781</v>
      </c>
      <c r="P252" s="7" t="str">
        <f>HYPERLINK("https://drive.google.com/file/d/1ctscVjeUpV6sQR3M-UM5EuxbJGleEJ2N/view?usp=drivesdk","DR.OZER SAHDI ISMAHIL - Mental toughness between emotional intelligence and mood neural pattern")</f>
        <v>DR.OZER SAHDI ISMAHIL - Mental toughness between emotional intelligence and mood neural pattern</v>
      </c>
      <c r="Q252" s="2" t="s">
        <v>1782</v>
      </c>
      <c r="R252" s="2"/>
      <c r="S252" s="2"/>
      <c r="T252" s="2"/>
      <c r="U252" s="2"/>
      <c r="V252" s="2"/>
    </row>
    <row r="253">
      <c r="A253" s="13" t="s">
        <v>1783</v>
      </c>
      <c r="B253" s="11" t="s">
        <v>156</v>
      </c>
      <c r="C253" s="11" t="s">
        <v>465</v>
      </c>
      <c r="D253" s="11" t="s">
        <v>171</v>
      </c>
      <c r="E253" s="11" t="s">
        <v>202</v>
      </c>
      <c r="F253" s="12" t="s">
        <v>462</v>
      </c>
      <c r="G253" s="12" t="s">
        <v>1769</v>
      </c>
      <c r="H253" s="12" t="s">
        <v>1784</v>
      </c>
      <c r="I253" s="11" t="s">
        <v>465</v>
      </c>
      <c r="J253" s="11" t="s">
        <v>177</v>
      </c>
      <c r="K253" s="21"/>
      <c r="L253" s="2" t="s">
        <v>1060</v>
      </c>
      <c r="M253" s="10">
        <v>44672.0</v>
      </c>
      <c r="N253" s="2" t="s">
        <v>1785</v>
      </c>
      <c r="O253" s="6" t="s">
        <v>1786</v>
      </c>
      <c r="P253" s="7" t="str">
        <f>HYPERLINK("https://drive.google.com/file/d/1tO2_e6fSibitHcKBTQzmzOwFr0CyaZc6/view?usp=drivesdk","Basam.aziz@soran.edu.iq - Mental toughness between emotional intelligence and mood neural pattern")</f>
        <v>Basam.aziz@soran.edu.iq - Mental toughness between emotional intelligence and mood neural pattern</v>
      </c>
      <c r="Q253" s="2" t="s">
        <v>1787</v>
      </c>
      <c r="R253" s="2"/>
      <c r="S253" s="2"/>
      <c r="T253" s="2"/>
      <c r="U253" s="2"/>
      <c r="V253" s="2"/>
    </row>
    <row r="254">
      <c r="A254" s="13" t="s">
        <v>1788</v>
      </c>
      <c r="B254" s="11" t="s">
        <v>156</v>
      </c>
      <c r="C254" s="11" t="s">
        <v>1789</v>
      </c>
      <c r="D254" s="11" t="s">
        <v>158</v>
      </c>
      <c r="E254" s="11" t="s">
        <v>172</v>
      </c>
      <c r="F254" s="11" t="s">
        <v>1790</v>
      </c>
      <c r="G254" s="11" t="s">
        <v>1791</v>
      </c>
      <c r="H254" s="11" t="s">
        <v>1290</v>
      </c>
      <c r="I254" s="11" t="s">
        <v>1792</v>
      </c>
      <c r="J254" s="11" t="s">
        <v>177</v>
      </c>
      <c r="K254" s="21"/>
      <c r="L254" s="2" t="s">
        <v>1060</v>
      </c>
      <c r="M254" s="10">
        <v>44672.0</v>
      </c>
      <c r="N254" s="2" t="s">
        <v>1793</v>
      </c>
      <c r="O254" s="6" t="s">
        <v>1794</v>
      </c>
      <c r="P254" s="7" t="str">
        <f>HYPERLINK("https://drive.google.com/file/d/117rlO1DOFl1DiBPtbRkkMWtU7hG1aE1-/view?usp=drivesdk","Hewa Jalal Salih - Mental toughness between emotional intelligence and mood neural pattern")</f>
        <v>Hewa Jalal Salih - Mental toughness between emotional intelligence and mood neural pattern</v>
      </c>
      <c r="Q254" s="2" t="s">
        <v>1795</v>
      </c>
      <c r="R254" s="2"/>
      <c r="S254" s="2"/>
      <c r="T254" s="2"/>
      <c r="U254" s="2"/>
      <c r="V254" s="2"/>
    </row>
    <row r="255">
      <c r="A255" s="13" t="s">
        <v>1796</v>
      </c>
      <c r="B255" s="11" t="s">
        <v>156</v>
      </c>
      <c r="C255" s="11" t="s">
        <v>1797</v>
      </c>
      <c r="D255" s="11" t="s">
        <v>171</v>
      </c>
      <c r="E255" s="11" t="s">
        <v>202</v>
      </c>
      <c r="F255" s="12" t="s">
        <v>1798</v>
      </c>
      <c r="G255" s="12" t="s">
        <v>1798</v>
      </c>
      <c r="H255" s="12" t="s">
        <v>1799</v>
      </c>
      <c r="I255" s="11" t="s">
        <v>1800</v>
      </c>
      <c r="J255" s="11" t="s">
        <v>177</v>
      </c>
      <c r="K255" s="22"/>
      <c r="L255" s="2" t="s">
        <v>1060</v>
      </c>
      <c r="M255" s="10">
        <v>44672.0</v>
      </c>
      <c r="N255" s="2" t="s">
        <v>1801</v>
      </c>
      <c r="O255" s="6" t="s">
        <v>1802</v>
      </c>
      <c r="P255" s="7" t="str">
        <f>HYPERLINK("https://drive.google.com/file/d/1aYGfA7auN4EY6wcwfva3Gw5NA1HxMkFh/view?usp=drivesdk","Mustafa Hameed Hussein - Mental toughness between emotional intelligence and mood neural pattern")</f>
        <v>Mustafa Hameed Hussein - Mental toughness between emotional intelligence and mood neural pattern</v>
      </c>
      <c r="Q255" s="2" t="s">
        <v>1803</v>
      </c>
      <c r="R255" s="2"/>
      <c r="S255" s="2"/>
      <c r="T255" s="2"/>
      <c r="U255" s="2"/>
      <c r="V255" s="2"/>
    </row>
    <row r="256">
      <c r="A256" s="13" t="s">
        <v>1804</v>
      </c>
      <c r="B256" s="11" t="s">
        <v>156</v>
      </c>
      <c r="C256" s="11" t="s">
        <v>1805</v>
      </c>
      <c r="D256" s="11" t="s">
        <v>171</v>
      </c>
      <c r="E256" s="11" t="s">
        <v>289</v>
      </c>
      <c r="F256" s="11" t="s">
        <v>665</v>
      </c>
      <c r="G256" s="11" t="s">
        <v>1806</v>
      </c>
      <c r="H256" s="11" t="s">
        <v>1807</v>
      </c>
      <c r="I256" s="11" t="s">
        <v>1808</v>
      </c>
      <c r="J256" s="11" t="s">
        <v>187</v>
      </c>
      <c r="K256" s="11" t="s">
        <v>1809</v>
      </c>
      <c r="L256" s="2" t="s">
        <v>1060</v>
      </c>
      <c r="M256" s="10">
        <v>44672.0</v>
      </c>
      <c r="N256" s="2" t="s">
        <v>1810</v>
      </c>
      <c r="O256" s="6" t="s">
        <v>1811</v>
      </c>
      <c r="P256" s="7" t="str">
        <f>HYPERLINK("https://drive.google.com/file/d/1gvgKVYoisTCKOghSoHG4GfDeYQe4Q9OP/view?usp=drivesdk","Dr. Faris Sami Yousif Shabba - Mental toughness between emotional intelligence and mood neural pattern")</f>
        <v>Dr. Faris Sami Yousif Shabba - Mental toughness between emotional intelligence and mood neural pattern</v>
      </c>
      <c r="Q256" s="2" t="s">
        <v>1812</v>
      </c>
      <c r="R256" s="2"/>
      <c r="S256" s="2"/>
      <c r="T256" s="2"/>
      <c r="U256" s="2"/>
      <c r="V256" s="2"/>
    </row>
    <row r="257">
      <c r="A257" s="13" t="s">
        <v>1813</v>
      </c>
      <c r="B257" s="11" t="s">
        <v>156</v>
      </c>
      <c r="C257" s="11" t="s">
        <v>1814</v>
      </c>
      <c r="D257" s="11" t="s">
        <v>171</v>
      </c>
      <c r="E257" s="11" t="s">
        <v>289</v>
      </c>
      <c r="F257" s="12" t="s">
        <v>1815</v>
      </c>
      <c r="G257" s="12" t="s">
        <v>533</v>
      </c>
      <c r="H257" s="12" t="s">
        <v>466</v>
      </c>
      <c r="I257" s="11" t="s">
        <v>535</v>
      </c>
      <c r="J257" s="11" t="s">
        <v>187</v>
      </c>
      <c r="K257" s="21"/>
      <c r="L257" s="2" t="s">
        <v>1060</v>
      </c>
      <c r="M257" s="10">
        <v>44672.0</v>
      </c>
      <c r="N257" s="2" t="s">
        <v>1816</v>
      </c>
      <c r="O257" s="6" t="s">
        <v>1817</v>
      </c>
      <c r="P257" s="7" t="str">
        <f>HYPERLINK("https://drive.google.com/file/d/1yUeNVcXOelbThY-3qsXn1Qkdpbfrox_4/view?usp=drivesdk","Bushra kadhum al Hammashi - Mental toughness between emotional intelligence and mood neural pattern")</f>
        <v>Bushra kadhum al Hammashi - Mental toughness between emotional intelligence and mood neural pattern</v>
      </c>
      <c r="Q257" s="2" t="s">
        <v>1818</v>
      </c>
      <c r="R257" s="2"/>
      <c r="S257" s="2"/>
      <c r="T257" s="2"/>
      <c r="U257" s="2"/>
      <c r="V257" s="2"/>
    </row>
    <row r="258">
      <c r="A258" s="13" t="s">
        <v>1819</v>
      </c>
      <c r="B258" s="11" t="s">
        <v>156</v>
      </c>
      <c r="C258" s="11" t="s">
        <v>1820</v>
      </c>
      <c r="D258" s="11" t="s">
        <v>171</v>
      </c>
      <c r="E258" s="11" t="s">
        <v>202</v>
      </c>
      <c r="F258" s="11" t="s">
        <v>1821</v>
      </c>
      <c r="G258" s="11" t="s">
        <v>1822</v>
      </c>
      <c r="H258" s="11" t="s">
        <v>1822</v>
      </c>
      <c r="I258" s="11" t="s">
        <v>1823</v>
      </c>
      <c r="J258" s="11" t="s">
        <v>177</v>
      </c>
      <c r="K258" s="22"/>
      <c r="L258" s="2" t="s">
        <v>1060</v>
      </c>
      <c r="M258" s="10">
        <v>44672.0</v>
      </c>
      <c r="N258" s="2" t="s">
        <v>1824</v>
      </c>
      <c r="O258" s="6" t="s">
        <v>1825</v>
      </c>
      <c r="P258" s="7" t="str">
        <f>HYPERLINK("https://drive.google.com/file/d/1cUUSZae9GVKx10DWhGesjHf45pvqEzzV/view?usp=drivesdk","Shaheen Ramzi Rafeeq - Mental toughness between emotional intelligence and mood neural pattern")</f>
        <v>Shaheen Ramzi Rafeeq - Mental toughness between emotional intelligence and mood neural pattern</v>
      </c>
      <c r="Q258" s="2" t="s">
        <v>1826</v>
      </c>
      <c r="R258" s="2"/>
      <c r="S258" s="2"/>
      <c r="T258" s="2"/>
      <c r="U258" s="2"/>
      <c r="V258" s="2"/>
    </row>
    <row r="259">
      <c r="A259" s="13" t="s">
        <v>1827</v>
      </c>
      <c r="B259" s="11" t="s">
        <v>156</v>
      </c>
      <c r="C259" s="11" t="s">
        <v>1828</v>
      </c>
      <c r="D259" s="11" t="s">
        <v>171</v>
      </c>
      <c r="E259" s="11" t="s">
        <v>202</v>
      </c>
      <c r="F259" s="11" t="s">
        <v>1829</v>
      </c>
      <c r="G259" s="11" t="s">
        <v>1830</v>
      </c>
      <c r="H259" s="11" t="s">
        <v>1116</v>
      </c>
      <c r="I259" s="11" t="s">
        <v>1117</v>
      </c>
      <c r="J259" s="11" t="s">
        <v>177</v>
      </c>
      <c r="K259" s="21"/>
      <c r="L259" s="2" t="s">
        <v>1060</v>
      </c>
      <c r="M259" s="10">
        <v>44672.0</v>
      </c>
      <c r="N259" s="2" t="s">
        <v>1831</v>
      </c>
      <c r="O259" s="6" t="s">
        <v>1832</v>
      </c>
      <c r="P259" s="7" t="str">
        <f>HYPERLINK("https://drive.google.com/file/d/1a1YeUoz9zXNs2Ce5HEo8k_Vgywoa8UQp/view?usp=drivesdk","Rzgar Mustafa Ghafur - Mental toughness between emotional intelligence and mood neural pattern")</f>
        <v>Rzgar Mustafa Ghafur - Mental toughness between emotional intelligence and mood neural pattern</v>
      </c>
      <c r="Q259" s="2" t="s">
        <v>1833</v>
      </c>
      <c r="R259" s="2"/>
      <c r="S259" s="2"/>
      <c r="T259" s="2"/>
      <c r="U259" s="2"/>
      <c r="V259" s="2"/>
    </row>
    <row r="260">
      <c r="A260" s="13" t="s">
        <v>1834</v>
      </c>
      <c r="B260" s="11" t="s">
        <v>156</v>
      </c>
      <c r="C260" s="11" t="s">
        <v>1481</v>
      </c>
      <c r="D260" s="11" t="s">
        <v>585</v>
      </c>
      <c r="E260" s="11" t="s">
        <v>289</v>
      </c>
      <c r="F260" s="11" t="s">
        <v>1835</v>
      </c>
      <c r="G260" s="11" t="s">
        <v>1483</v>
      </c>
      <c r="H260" s="11" t="s">
        <v>1290</v>
      </c>
      <c r="I260" s="11" t="s">
        <v>588</v>
      </c>
      <c r="J260" s="11" t="s">
        <v>197</v>
      </c>
      <c r="K260" s="21"/>
      <c r="L260" s="2" t="s">
        <v>1060</v>
      </c>
      <c r="M260" s="10">
        <v>44672.0</v>
      </c>
      <c r="N260" s="2" t="s">
        <v>1836</v>
      </c>
      <c r="O260" s="6" t="s">
        <v>1837</v>
      </c>
      <c r="P260" s="7" t="str">
        <f>HYPERLINK("https://drive.google.com/file/d/1LPHNtk2UxBEvylroZr0sx_uC2opKKgRZ/view?usp=drivesdk","Salah hasan yousef - Mental toughness between emotional intelligence and mood neural pattern")</f>
        <v>Salah hasan yousef - Mental toughness between emotional intelligence and mood neural pattern</v>
      </c>
      <c r="Q260" s="2" t="s">
        <v>1838</v>
      </c>
      <c r="R260" s="2"/>
      <c r="S260" s="2"/>
      <c r="T260" s="2"/>
      <c r="U260" s="2"/>
      <c r="V260" s="2"/>
    </row>
    <row r="261">
      <c r="A261" s="13" t="s">
        <v>1839</v>
      </c>
      <c r="B261" s="11" t="s">
        <v>156</v>
      </c>
      <c r="C261" s="11" t="s">
        <v>714</v>
      </c>
      <c r="D261" s="11" t="s">
        <v>171</v>
      </c>
      <c r="E261" s="11" t="s">
        <v>202</v>
      </c>
      <c r="F261" s="11" t="s">
        <v>1840</v>
      </c>
      <c r="G261" s="11" t="s">
        <v>275</v>
      </c>
      <c r="H261" s="11" t="s">
        <v>716</v>
      </c>
      <c r="I261" s="11" t="s">
        <v>1841</v>
      </c>
      <c r="J261" s="11" t="s">
        <v>187</v>
      </c>
      <c r="K261" s="21"/>
      <c r="L261" s="2" t="s">
        <v>1060</v>
      </c>
      <c r="M261" s="10">
        <v>44672.0</v>
      </c>
      <c r="N261" s="2" t="s">
        <v>1842</v>
      </c>
      <c r="O261" s="6" t="s">
        <v>1843</v>
      </c>
      <c r="P261" s="7" t="str">
        <f>HYPERLINK("https://drive.google.com/file/d/1NKwozFZ5OaYuJiODZkeyznt4JdY3skbd/view?usp=drivesdk","Dr fadi kibbe - Mental toughness between emotional intelligence and mood neural pattern")</f>
        <v>Dr fadi kibbe - Mental toughness between emotional intelligence and mood neural pattern</v>
      </c>
      <c r="Q261" s="2" t="s">
        <v>1844</v>
      </c>
      <c r="R261" s="2"/>
      <c r="S261" s="2"/>
      <c r="T261" s="2"/>
      <c r="U261" s="2"/>
      <c r="V261" s="2"/>
    </row>
    <row r="262">
      <c r="A262" s="13" t="s">
        <v>1845</v>
      </c>
      <c r="B262" s="11" t="s">
        <v>156</v>
      </c>
      <c r="C262" s="11" t="s">
        <v>353</v>
      </c>
      <c r="D262" s="11" t="s">
        <v>171</v>
      </c>
      <c r="E262" s="11" t="s">
        <v>172</v>
      </c>
      <c r="F262" s="11" t="s">
        <v>1846</v>
      </c>
      <c r="G262" s="11" t="s">
        <v>1847</v>
      </c>
      <c r="H262" s="11" t="s">
        <v>356</v>
      </c>
      <c r="I262" s="11" t="s">
        <v>357</v>
      </c>
      <c r="J262" s="11" t="s">
        <v>177</v>
      </c>
      <c r="K262" s="21"/>
      <c r="L262" s="2" t="s">
        <v>1060</v>
      </c>
      <c r="M262" s="10">
        <v>44672.0</v>
      </c>
      <c r="N262" s="2" t="s">
        <v>1848</v>
      </c>
      <c r="O262" s="6" t="s">
        <v>1849</v>
      </c>
      <c r="P262" s="7" t="str">
        <f>HYPERLINK("https://drive.google.com/file/d/1WSegEsMcpFt1JCcILNPvdssfhzDLzZI0/view?usp=drivesdk","Dr. Huda Mohammed Suleiman - Mental toughness between emotional intelligence and mood neural pattern")</f>
        <v>Dr. Huda Mohammed Suleiman - Mental toughness between emotional intelligence and mood neural pattern</v>
      </c>
      <c r="Q262" s="2" t="s">
        <v>1850</v>
      </c>
      <c r="R262" s="2"/>
      <c r="S262" s="2"/>
      <c r="T262" s="2"/>
      <c r="U262" s="2"/>
      <c r="V262" s="2"/>
    </row>
    <row r="263">
      <c r="A263" s="13" t="s">
        <v>1851</v>
      </c>
      <c r="B263" s="11" t="s">
        <v>156</v>
      </c>
      <c r="C263" s="11" t="s">
        <v>1852</v>
      </c>
      <c r="D263" s="11" t="s">
        <v>171</v>
      </c>
      <c r="E263" s="11" t="s">
        <v>289</v>
      </c>
      <c r="F263" s="12" t="s">
        <v>1853</v>
      </c>
      <c r="G263" s="12" t="s">
        <v>1450</v>
      </c>
      <c r="H263" s="12" t="s">
        <v>758</v>
      </c>
      <c r="I263" s="11" t="s">
        <v>1854</v>
      </c>
      <c r="J263" s="11" t="s">
        <v>187</v>
      </c>
      <c r="K263" s="22"/>
      <c r="L263" s="2" t="s">
        <v>1060</v>
      </c>
      <c r="M263" s="10">
        <v>44672.0</v>
      </c>
      <c r="N263" s="2" t="s">
        <v>1855</v>
      </c>
      <c r="O263" s="6" t="s">
        <v>1856</v>
      </c>
      <c r="P263" s="7" t="str">
        <f>HYPERLINK("https://drive.google.com/file/d/1eiD_y2DWmYxfDaLByscexFHv8BABN5Hz/view?usp=drivesdk","Dr. ISMAIL ABDZID ASHOOR - Mental toughness between emotional intelligence and mood neural pattern")</f>
        <v>Dr. ISMAIL ABDZID ASHOOR - Mental toughness between emotional intelligence and mood neural pattern</v>
      </c>
      <c r="Q263" s="2" t="s">
        <v>1857</v>
      </c>
      <c r="R263" s="2"/>
      <c r="S263" s="2"/>
      <c r="T263" s="2"/>
      <c r="U263" s="2"/>
      <c r="V263" s="2"/>
    </row>
    <row r="264">
      <c r="A264" s="13" t="s">
        <v>1858</v>
      </c>
      <c r="B264" s="11" t="s">
        <v>156</v>
      </c>
      <c r="C264" s="11" t="s">
        <v>1859</v>
      </c>
      <c r="D264" s="11" t="s">
        <v>171</v>
      </c>
      <c r="E264" s="11" t="s">
        <v>289</v>
      </c>
      <c r="F264" s="11" t="s">
        <v>1417</v>
      </c>
      <c r="G264" s="11" t="s">
        <v>1418</v>
      </c>
      <c r="H264" s="11" t="s">
        <v>1860</v>
      </c>
      <c r="I264" s="11" t="s">
        <v>1861</v>
      </c>
      <c r="J264" s="11" t="s">
        <v>197</v>
      </c>
      <c r="K264" s="21"/>
      <c r="L264" s="2" t="s">
        <v>1060</v>
      </c>
      <c r="M264" s="10">
        <v>44672.0</v>
      </c>
      <c r="N264" s="2" t="s">
        <v>1862</v>
      </c>
      <c r="O264" s="6" t="s">
        <v>1863</v>
      </c>
      <c r="P264" s="7" t="str">
        <f>HYPERLINK("https://drive.google.com/file/d/1INN7rSF88aG4hOO3iGS8UaKDp8zKTPSY/view?usp=drivesdk","basem sami shahed - Mental toughness between emotional intelligence and mood neural pattern")</f>
        <v>basem sami shahed - Mental toughness between emotional intelligence and mood neural pattern</v>
      </c>
      <c r="Q264" s="2" t="s">
        <v>1864</v>
      </c>
      <c r="R264" s="2"/>
      <c r="S264" s="2"/>
      <c r="T264" s="2"/>
      <c r="U264" s="2"/>
      <c r="V264" s="2"/>
    </row>
    <row r="265">
      <c r="A265" s="13" t="s">
        <v>1865</v>
      </c>
      <c r="B265" s="11" t="s">
        <v>156</v>
      </c>
      <c r="C265" s="11" t="s">
        <v>1866</v>
      </c>
      <c r="D265" s="11" t="s">
        <v>158</v>
      </c>
      <c r="E265" s="11" t="s">
        <v>159</v>
      </c>
      <c r="F265" s="12" t="s">
        <v>1867</v>
      </c>
      <c r="G265" s="12" t="s">
        <v>1868</v>
      </c>
      <c r="H265" s="12" t="s">
        <v>1869</v>
      </c>
      <c r="I265" s="11" t="s">
        <v>1870</v>
      </c>
      <c r="J265" s="11" t="s">
        <v>197</v>
      </c>
      <c r="K265" s="12" t="s">
        <v>1871</v>
      </c>
      <c r="L265" s="2" t="s">
        <v>1060</v>
      </c>
      <c r="M265" s="10">
        <v>44672.0</v>
      </c>
      <c r="N265" s="2" t="s">
        <v>1872</v>
      </c>
      <c r="O265" s="6" t="s">
        <v>1873</v>
      </c>
      <c r="P265" s="7" t="str">
        <f>HYPERLINK("https://drive.google.com/file/d/1vHwSB94WftmpZOflT0cmjMz_gg_bEP7X/view?usp=drivesdk","salam tahseen othman - Mental toughness between emotional intelligence and mood neural pattern")</f>
        <v>salam tahseen othman - Mental toughness between emotional intelligence and mood neural pattern</v>
      </c>
      <c r="Q265" s="2" t="s">
        <v>1874</v>
      </c>
      <c r="R265" s="2"/>
      <c r="S265" s="2"/>
      <c r="T265" s="2"/>
      <c r="U265" s="2"/>
      <c r="V265" s="2"/>
    </row>
    <row r="266">
      <c r="A266" s="13" t="s">
        <v>1875</v>
      </c>
      <c r="B266" s="11" t="s">
        <v>156</v>
      </c>
      <c r="C266" s="11" t="s">
        <v>1876</v>
      </c>
      <c r="D266" s="11" t="s">
        <v>171</v>
      </c>
      <c r="E266" s="11" t="s">
        <v>202</v>
      </c>
      <c r="F266" s="11" t="s">
        <v>1464</v>
      </c>
      <c r="G266" s="11" t="s">
        <v>1290</v>
      </c>
      <c r="H266" s="11" t="s">
        <v>1290</v>
      </c>
      <c r="I266" s="11" t="s">
        <v>1877</v>
      </c>
      <c r="J266" s="11" t="s">
        <v>197</v>
      </c>
      <c r="K266" s="21"/>
      <c r="L266" s="2" t="s">
        <v>1060</v>
      </c>
      <c r="M266" s="10">
        <v>44672.0</v>
      </c>
      <c r="N266" s="2" t="s">
        <v>1878</v>
      </c>
      <c r="O266" s="6" t="s">
        <v>1879</v>
      </c>
      <c r="P266" s="7" t="str">
        <f>HYPERLINK("https://drive.google.com/file/d/1v2ls_21kNcaSQT59DfA0fUlukxkytjV0/view?usp=drivesdk","bebak mohammed alikhan - Mental toughness between emotional intelligence and mood neural pattern")</f>
        <v>bebak mohammed alikhan - Mental toughness between emotional intelligence and mood neural pattern</v>
      </c>
      <c r="Q266" s="2" t="s">
        <v>1880</v>
      </c>
      <c r="R266" s="2"/>
      <c r="S266" s="2"/>
      <c r="T266" s="2"/>
      <c r="U266" s="2"/>
      <c r="V266" s="2"/>
    </row>
    <row r="267">
      <c r="A267" s="13" t="s">
        <v>1881</v>
      </c>
      <c r="B267" s="11" t="s">
        <v>156</v>
      </c>
      <c r="C267" s="11" t="s">
        <v>1882</v>
      </c>
      <c r="D267" s="11" t="s">
        <v>171</v>
      </c>
      <c r="E267" s="11" t="s">
        <v>289</v>
      </c>
      <c r="F267" s="11" t="s">
        <v>1821</v>
      </c>
      <c r="G267" s="11" t="s">
        <v>1883</v>
      </c>
      <c r="H267" s="11" t="s">
        <v>1884</v>
      </c>
      <c r="I267" s="11" t="s">
        <v>1885</v>
      </c>
      <c r="J267" s="11" t="s">
        <v>187</v>
      </c>
      <c r="K267" s="21"/>
      <c r="L267" s="2" t="s">
        <v>1060</v>
      </c>
      <c r="M267" s="10">
        <v>44672.0</v>
      </c>
      <c r="N267" s="2" t="s">
        <v>1886</v>
      </c>
      <c r="O267" s="6" t="s">
        <v>1887</v>
      </c>
      <c r="P267" s="7" t="str">
        <f>HYPERLINK("https://drive.google.com/file/d/1XIGMb2U6bkkKgtiIc9EimSTlmmbbBXCU/view?usp=drivesdk","Sayran sattar saleh - Mental toughness between emotional intelligence and mood neural pattern")</f>
        <v>Sayran sattar saleh - Mental toughness between emotional intelligence and mood neural pattern</v>
      </c>
      <c r="Q267" s="2" t="s">
        <v>1888</v>
      </c>
      <c r="R267" s="2"/>
      <c r="S267" s="2"/>
      <c r="T267" s="2"/>
      <c r="U267" s="2"/>
      <c r="V267" s="2"/>
    </row>
    <row r="268">
      <c r="A268" s="13" t="s">
        <v>1889</v>
      </c>
      <c r="B268" s="11" t="s">
        <v>156</v>
      </c>
      <c r="C268" s="11" t="s">
        <v>1890</v>
      </c>
      <c r="D268" s="11" t="s">
        <v>171</v>
      </c>
      <c r="E268" s="11" t="s">
        <v>289</v>
      </c>
      <c r="F268" s="11" t="s">
        <v>815</v>
      </c>
      <c r="G268" s="11" t="s">
        <v>1891</v>
      </c>
      <c r="H268" s="11" t="s">
        <v>816</v>
      </c>
      <c r="I268" s="11" t="s">
        <v>817</v>
      </c>
      <c r="J268" s="11" t="s">
        <v>164</v>
      </c>
      <c r="K268" s="12" t="s">
        <v>1892</v>
      </c>
      <c r="L268" s="2" t="s">
        <v>1060</v>
      </c>
      <c r="M268" s="10">
        <v>44672.0</v>
      </c>
      <c r="N268" s="2" t="s">
        <v>1893</v>
      </c>
      <c r="O268" s="6" t="s">
        <v>1894</v>
      </c>
      <c r="P268" s="7" t="str">
        <f>HYPERLINK("https://drive.google.com/file/d/1M5UYp_IHq4yZAEfjLIeIJkJF_m-9Jt5k/view?usp=drivesdk","Waleed khalid homam - Mental toughness between emotional intelligence and mood neural pattern")</f>
        <v>Waleed khalid homam - Mental toughness between emotional intelligence and mood neural pattern</v>
      </c>
      <c r="Q268" s="2" t="s">
        <v>1895</v>
      </c>
      <c r="R268" s="2"/>
      <c r="S268" s="2"/>
      <c r="T268" s="2"/>
      <c r="U268" s="2"/>
      <c r="V268" s="2"/>
    </row>
    <row r="269">
      <c r="A269" s="13" t="s">
        <v>1896</v>
      </c>
      <c r="B269" s="11" t="s">
        <v>156</v>
      </c>
      <c r="C269" s="11" t="s">
        <v>1897</v>
      </c>
      <c r="D269" s="11" t="s">
        <v>158</v>
      </c>
      <c r="E269" s="11" t="s">
        <v>741</v>
      </c>
      <c r="F269" s="11" t="s">
        <v>1898</v>
      </c>
      <c r="G269" s="11" t="s">
        <v>214</v>
      </c>
      <c r="H269" s="11" t="s">
        <v>717</v>
      </c>
      <c r="I269" s="11" t="s">
        <v>744</v>
      </c>
      <c r="J269" s="11" t="s">
        <v>177</v>
      </c>
      <c r="K269" s="21"/>
      <c r="L269" s="2" t="s">
        <v>1060</v>
      </c>
      <c r="M269" s="10">
        <v>44672.0</v>
      </c>
      <c r="N269" s="2" t="s">
        <v>1899</v>
      </c>
      <c r="O269" s="6" t="s">
        <v>1900</v>
      </c>
      <c r="P269" s="7" t="str">
        <f>HYPERLINK("https://drive.google.com/file/d/11QdipR86t5CnzB_j2A8HvP453IhFAQo-/view?usp=drivesdk","Mona Harb - Mental toughness between emotional intelligence and mood neural pattern")</f>
        <v>Mona Harb - Mental toughness between emotional intelligence and mood neural pattern</v>
      </c>
      <c r="Q269" s="2" t="s">
        <v>1901</v>
      </c>
      <c r="R269" s="2"/>
      <c r="S269" s="2"/>
      <c r="T269" s="2"/>
      <c r="U269" s="2"/>
      <c r="V269" s="2"/>
    </row>
    <row r="270">
      <c r="A270" s="13" t="s">
        <v>1902</v>
      </c>
      <c r="B270" s="11" t="s">
        <v>156</v>
      </c>
      <c r="C270" s="11" t="s">
        <v>1903</v>
      </c>
      <c r="D270" s="11" t="s">
        <v>171</v>
      </c>
      <c r="E270" s="11" t="s">
        <v>289</v>
      </c>
      <c r="F270" s="11" t="s">
        <v>665</v>
      </c>
      <c r="G270" s="11" t="s">
        <v>1904</v>
      </c>
      <c r="H270" s="11" t="s">
        <v>1905</v>
      </c>
      <c r="I270" s="11" t="s">
        <v>557</v>
      </c>
      <c r="J270" s="11" t="s">
        <v>177</v>
      </c>
      <c r="K270" s="11" t="s">
        <v>710</v>
      </c>
      <c r="L270" s="2" t="s">
        <v>1060</v>
      </c>
      <c r="M270" s="10">
        <v>44672.0</v>
      </c>
      <c r="N270" s="2" t="s">
        <v>1906</v>
      </c>
      <c r="O270" s="6" t="s">
        <v>1907</v>
      </c>
      <c r="P270" s="7" t="str">
        <f>HYPERLINK("https://drive.google.com/file/d/1W4zQdYdOchaL3YQ-dinD5y11yb-iugBX/view?usp=drivesdk","Iqbal Abdul Hussein Neamah - Mental toughness between emotional intelligence and mood neural pattern")</f>
        <v>Iqbal Abdul Hussein Neamah - Mental toughness between emotional intelligence and mood neural pattern</v>
      </c>
      <c r="Q270" s="2" t="s">
        <v>1908</v>
      </c>
      <c r="R270" s="2"/>
      <c r="S270" s="2"/>
      <c r="T270" s="2"/>
      <c r="U270" s="2"/>
      <c r="V270" s="2"/>
    </row>
    <row r="271">
      <c r="A271" s="13" t="s">
        <v>1909</v>
      </c>
      <c r="B271" s="11" t="s">
        <v>156</v>
      </c>
      <c r="C271" s="11" t="s">
        <v>1910</v>
      </c>
      <c r="D271" s="11" t="s">
        <v>158</v>
      </c>
      <c r="E271" s="11" t="s">
        <v>289</v>
      </c>
      <c r="F271" s="11" t="s">
        <v>1911</v>
      </c>
      <c r="G271" s="11" t="s">
        <v>1912</v>
      </c>
      <c r="H271" s="11" t="s">
        <v>1913</v>
      </c>
      <c r="I271" s="11" t="s">
        <v>1914</v>
      </c>
      <c r="J271" s="11" t="s">
        <v>197</v>
      </c>
      <c r="K271" s="22"/>
      <c r="L271" s="2" t="s">
        <v>1060</v>
      </c>
      <c r="M271" s="10">
        <v>44672.0</v>
      </c>
      <c r="N271" s="2" t="s">
        <v>1915</v>
      </c>
      <c r="O271" s="6" t="s">
        <v>1916</v>
      </c>
      <c r="P271" s="7" t="str">
        <f>HYPERLINK("https://drive.google.com/file/d/17RcffRDt3U3L5OZ9MO4ZnTvhnFOOHhds/view?usp=drivesdk","rawya Yousef Abd Ali - Mental toughness between emotional intelligence and mood neural pattern")</f>
        <v>rawya Yousef Abd Ali - Mental toughness between emotional intelligence and mood neural pattern</v>
      </c>
      <c r="Q271" s="2" t="s">
        <v>1917</v>
      </c>
      <c r="R271" s="2"/>
      <c r="S271" s="2"/>
      <c r="T271" s="2"/>
      <c r="U271" s="2"/>
      <c r="V271" s="2"/>
    </row>
    <row r="272">
      <c r="A272" s="13" t="s">
        <v>1918</v>
      </c>
      <c r="B272" s="11" t="s">
        <v>156</v>
      </c>
      <c r="C272" s="11" t="s">
        <v>1919</v>
      </c>
      <c r="D272" s="11" t="s">
        <v>171</v>
      </c>
      <c r="E272" s="11" t="s">
        <v>159</v>
      </c>
      <c r="F272" s="12" t="s">
        <v>1768</v>
      </c>
      <c r="G272" s="12" t="s">
        <v>1769</v>
      </c>
      <c r="H272" s="12" t="s">
        <v>1376</v>
      </c>
      <c r="I272" s="11" t="s">
        <v>1920</v>
      </c>
      <c r="J272" s="11" t="s">
        <v>187</v>
      </c>
      <c r="K272" s="21"/>
      <c r="L272" s="2" t="s">
        <v>1060</v>
      </c>
      <c r="M272" s="10">
        <v>44672.0</v>
      </c>
      <c r="N272" s="2" t="s">
        <v>1921</v>
      </c>
      <c r="O272" s="6" t="s">
        <v>1922</v>
      </c>
      <c r="P272" s="7" t="str">
        <f>HYPERLINK("https://drive.google.com/file/d/1r6dXOrmTHxgldnpvmRR8A6TvjDKw8sym/view?usp=drivesdk","DHEYAA SALIM HAFEDH - Mental toughness between emotional intelligence and mood neural pattern")</f>
        <v>DHEYAA SALIM HAFEDH - Mental toughness between emotional intelligence and mood neural pattern</v>
      </c>
      <c r="Q272" s="2" t="s">
        <v>1923</v>
      </c>
      <c r="R272" s="2"/>
      <c r="S272" s="2"/>
      <c r="T272" s="2"/>
      <c r="U272" s="2"/>
      <c r="V272" s="2"/>
    </row>
    <row r="273">
      <c r="A273" s="13" t="s">
        <v>1924</v>
      </c>
      <c r="B273" s="11" t="s">
        <v>156</v>
      </c>
      <c r="C273" s="12" t="s">
        <v>1925</v>
      </c>
      <c r="D273" s="11" t="s">
        <v>171</v>
      </c>
      <c r="E273" s="11" t="s">
        <v>202</v>
      </c>
      <c r="F273" s="12" t="s">
        <v>1926</v>
      </c>
      <c r="G273" s="12" t="s">
        <v>1927</v>
      </c>
      <c r="H273" s="12" t="s">
        <v>1928</v>
      </c>
      <c r="I273" s="11" t="s">
        <v>692</v>
      </c>
      <c r="J273" s="11" t="s">
        <v>187</v>
      </c>
      <c r="K273" s="12" t="s">
        <v>1929</v>
      </c>
      <c r="L273" s="2" t="s">
        <v>1060</v>
      </c>
      <c r="M273" s="10">
        <v>44672.0</v>
      </c>
      <c r="N273" s="2" t="s">
        <v>1930</v>
      </c>
      <c r="O273" s="6" t="s">
        <v>1931</v>
      </c>
      <c r="P273" s="7" t="str">
        <f>HYPERLINK("https://drive.google.com/file/d/1cJkAAcKgpQAWqL7u38iVORE3rdvpTzqu/view?usp=drivesdk","امينه كريم حسين - Mental toughness between emotional intelligence and mood neural pattern")</f>
        <v>امينه كريم حسين - Mental toughness between emotional intelligence and mood neural pattern</v>
      </c>
      <c r="Q273" s="2" t="s">
        <v>1932</v>
      </c>
      <c r="R273" s="2"/>
      <c r="S273" s="2"/>
      <c r="T273" s="2"/>
      <c r="U273" s="2"/>
      <c r="V273" s="2"/>
    </row>
    <row r="274">
      <c r="A274" s="13" t="s">
        <v>1933</v>
      </c>
      <c r="B274" s="11" t="s">
        <v>156</v>
      </c>
      <c r="C274" s="11" t="s">
        <v>1934</v>
      </c>
      <c r="D274" s="11" t="s">
        <v>171</v>
      </c>
      <c r="E274" s="11" t="s">
        <v>289</v>
      </c>
      <c r="F274" s="11" t="s">
        <v>1935</v>
      </c>
      <c r="G274" s="11" t="s">
        <v>1936</v>
      </c>
      <c r="H274" s="11" t="s">
        <v>564</v>
      </c>
      <c r="I274" s="11" t="s">
        <v>1937</v>
      </c>
      <c r="J274" s="11" t="s">
        <v>177</v>
      </c>
      <c r="K274" s="22"/>
      <c r="L274" s="2" t="s">
        <v>1060</v>
      </c>
      <c r="M274" s="10">
        <v>44672.0</v>
      </c>
      <c r="N274" s="2" t="s">
        <v>1938</v>
      </c>
      <c r="O274" s="6" t="s">
        <v>1939</v>
      </c>
      <c r="P274" s="7" t="str">
        <f>HYPERLINK("https://drive.google.com/file/d/1QCm_gjPmEtMl7FEqb8rQ1Ef6aiz225wU/view?usp=drivesdk","prof.Dr. Amjad Abdul Hamid Almajid - Mental toughness between emotional intelligence and mood neural pattern")</f>
        <v>prof.Dr. Amjad Abdul Hamid Almajid - Mental toughness between emotional intelligence and mood neural pattern</v>
      </c>
      <c r="Q274" s="2" t="s">
        <v>1940</v>
      </c>
      <c r="R274" s="2"/>
      <c r="S274" s="2"/>
      <c r="T274" s="2"/>
      <c r="U274" s="2"/>
      <c r="V274" s="2"/>
    </row>
    <row r="275">
      <c r="A275" s="13" t="s">
        <v>1941</v>
      </c>
      <c r="B275" s="11" t="s">
        <v>156</v>
      </c>
      <c r="C275" s="11" t="s">
        <v>1942</v>
      </c>
      <c r="D275" s="11" t="s">
        <v>171</v>
      </c>
      <c r="E275" s="11" t="s">
        <v>289</v>
      </c>
      <c r="F275" s="11" t="s">
        <v>1943</v>
      </c>
      <c r="G275" s="11" t="s">
        <v>1944</v>
      </c>
      <c r="H275" s="11" t="s">
        <v>370</v>
      </c>
      <c r="I275" s="11" t="s">
        <v>1945</v>
      </c>
      <c r="J275" s="11" t="s">
        <v>197</v>
      </c>
      <c r="K275" s="22"/>
      <c r="L275" s="2" t="s">
        <v>1060</v>
      </c>
      <c r="M275" s="10">
        <v>44672.0</v>
      </c>
      <c r="N275" s="2" t="s">
        <v>1946</v>
      </c>
      <c r="O275" s="6" t="s">
        <v>1947</v>
      </c>
      <c r="P275" s="7" t="str">
        <f>HYPERLINK("https://drive.google.com/file/d/1dU7Prg5MawYMGMGJpXX9g9Xcctetm_Vg/view?usp=drivesdk","Goran Maaroof Qader - Mental toughness between emotional intelligence and mood neural pattern")</f>
        <v>Goran Maaroof Qader - Mental toughness between emotional intelligence and mood neural pattern</v>
      </c>
      <c r="Q275" s="2" t="s">
        <v>1948</v>
      </c>
      <c r="R275" s="2"/>
      <c r="S275" s="2"/>
      <c r="T275" s="2"/>
      <c r="U275" s="2"/>
      <c r="V275" s="2"/>
    </row>
    <row r="276">
      <c r="A276" s="13" t="s">
        <v>1949</v>
      </c>
      <c r="B276" s="11" t="s">
        <v>156</v>
      </c>
      <c r="C276" s="11" t="s">
        <v>1950</v>
      </c>
      <c r="D276" s="11" t="s">
        <v>171</v>
      </c>
      <c r="E276" s="11" t="s">
        <v>289</v>
      </c>
      <c r="F276" s="11" t="s">
        <v>665</v>
      </c>
      <c r="G276" s="11" t="s">
        <v>1904</v>
      </c>
      <c r="H276" s="11" t="s">
        <v>379</v>
      </c>
      <c r="I276" s="11" t="s">
        <v>579</v>
      </c>
      <c r="J276" s="11" t="s">
        <v>177</v>
      </c>
      <c r="K276" s="11" t="s">
        <v>710</v>
      </c>
      <c r="L276" s="2" t="s">
        <v>1060</v>
      </c>
      <c r="M276" s="10">
        <v>44672.0</v>
      </c>
      <c r="N276" s="2" t="s">
        <v>1951</v>
      </c>
      <c r="O276" s="6" t="s">
        <v>1952</v>
      </c>
      <c r="P276" s="7" t="str">
        <f>HYPERLINK("https://drive.google.com/file/d/1zYHJncbvqx4Ul_3hFOGUhd88llHF66Tu/view?usp=drivesdk","Sahira Razaq Kadhum - Mental toughness between emotional intelligence and mood neural pattern")</f>
        <v>Sahira Razaq Kadhum - Mental toughness between emotional intelligence and mood neural pattern</v>
      </c>
      <c r="Q276" s="2" t="s">
        <v>1953</v>
      </c>
      <c r="R276" s="2"/>
      <c r="S276" s="2"/>
      <c r="T276" s="2"/>
      <c r="U276" s="2"/>
      <c r="V276" s="2"/>
    </row>
    <row r="277">
      <c r="A277" s="13" t="s">
        <v>1954</v>
      </c>
      <c r="B277" s="11" t="s">
        <v>156</v>
      </c>
      <c r="C277" s="11" t="s">
        <v>1955</v>
      </c>
      <c r="D277" s="11" t="s">
        <v>171</v>
      </c>
      <c r="E277" s="11" t="s">
        <v>172</v>
      </c>
      <c r="F277" s="11" t="s">
        <v>1956</v>
      </c>
      <c r="G277" s="11" t="s">
        <v>1957</v>
      </c>
      <c r="H277" s="11" t="s">
        <v>1958</v>
      </c>
      <c r="I277" s="11" t="s">
        <v>1959</v>
      </c>
      <c r="J277" s="11" t="s">
        <v>177</v>
      </c>
      <c r="K277" s="21"/>
      <c r="L277" s="2" t="s">
        <v>1060</v>
      </c>
      <c r="M277" s="10">
        <v>44672.0</v>
      </c>
      <c r="N277" s="2" t="s">
        <v>1960</v>
      </c>
      <c r="O277" s="6" t="s">
        <v>1961</v>
      </c>
      <c r="P277" s="7" t="str">
        <f>HYPERLINK("https://drive.google.com/file/d/1-G0n3xH2Xx1VZOf-DWdhb8N6QOGITHqb/view?usp=drivesdk","Azad ali hasan - Mental toughness between emotional intelligence and mood neural pattern")</f>
        <v>Azad ali hasan - Mental toughness between emotional intelligence and mood neural pattern</v>
      </c>
      <c r="Q277" s="2" t="s">
        <v>1962</v>
      </c>
      <c r="R277" s="2"/>
      <c r="S277" s="2"/>
      <c r="T277" s="2"/>
      <c r="U277" s="2"/>
      <c r="V277" s="2"/>
    </row>
    <row r="278">
      <c r="A278" s="13" t="s">
        <v>1963</v>
      </c>
      <c r="B278" s="11" t="s">
        <v>156</v>
      </c>
      <c r="C278" s="11" t="s">
        <v>1789</v>
      </c>
      <c r="D278" s="11" t="s">
        <v>158</v>
      </c>
      <c r="E278" s="11" t="s">
        <v>172</v>
      </c>
      <c r="F278" s="11" t="s">
        <v>1964</v>
      </c>
      <c r="G278" s="11" t="s">
        <v>1791</v>
      </c>
      <c r="H278" s="11" t="s">
        <v>1290</v>
      </c>
      <c r="I278" s="11" t="s">
        <v>1965</v>
      </c>
      <c r="J278" s="11" t="s">
        <v>177</v>
      </c>
      <c r="K278" s="21"/>
      <c r="L278" s="2" t="s">
        <v>1060</v>
      </c>
      <c r="M278" s="10">
        <v>44672.0</v>
      </c>
      <c r="N278" s="2" t="s">
        <v>1966</v>
      </c>
      <c r="O278" s="6" t="s">
        <v>1967</v>
      </c>
      <c r="P278" s="7" t="str">
        <f>HYPERLINK("https://drive.google.com/file/d/1snRifjhX4n-1lsd8Bs7_XK0IMzmPfHGv/view?usp=drivesdk","Hewa Jalal Salih - Mental toughness between emotional intelligence and mood neural pattern")</f>
        <v>Hewa Jalal Salih - Mental toughness between emotional intelligence and mood neural pattern</v>
      </c>
      <c r="Q278" s="2" t="s">
        <v>1968</v>
      </c>
      <c r="R278" s="2"/>
      <c r="S278" s="2"/>
      <c r="T278" s="2"/>
      <c r="U278" s="2"/>
      <c r="V278" s="2"/>
    </row>
    <row r="279">
      <c r="A279" s="13" t="s">
        <v>1969</v>
      </c>
      <c r="B279" s="11" t="s">
        <v>156</v>
      </c>
      <c r="C279" s="11" t="s">
        <v>1970</v>
      </c>
      <c r="D279" s="11" t="s">
        <v>171</v>
      </c>
      <c r="E279" s="11" t="s">
        <v>289</v>
      </c>
      <c r="F279" s="11" t="s">
        <v>1935</v>
      </c>
      <c r="G279" s="11" t="s">
        <v>1936</v>
      </c>
      <c r="H279" s="11" t="s">
        <v>564</v>
      </c>
      <c r="I279" s="11" t="s">
        <v>1971</v>
      </c>
      <c r="J279" s="11" t="s">
        <v>177</v>
      </c>
      <c r="K279" s="21"/>
      <c r="L279" s="2" t="s">
        <v>1060</v>
      </c>
      <c r="M279" s="10">
        <v>44672.0</v>
      </c>
      <c r="N279" s="2" t="s">
        <v>1972</v>
      </c>
      <c r="O279" s="6" t="s">
        <v>1973</v>
      </c>
      <c r="P279" s="7" t="str">
        <f>HYPERLINK("https://drive.google.com/file/d/1bcPilPA3i0421ETAfm1c1RSYL6BipyrZ/view?usp=drivesdk","Noora Amer Oleiwi - Mental toughness between emotional intelligence and mood neural pattern")</f>
        <v>Noora Amer Oleiwi - Mental toughness between emotional intelligence and mood neural pattern</v>
      </c>
      <c r="Q279" s="2" t="s">
        <v>1974</v>
      </c>
      <c r="R279" s="2"/>
      <c r="S279" s="2"/>
      <c r="T279" s="2"/>
      <c r="U279" s="2"/>
      <c r="V279" s="2"/>
    </row>
    <row r="280">
      <c r="A280" s="13" t="s">
        <v>1975</v>
      </c>
      <c r="B280" s="11" t="s">
        <v>156</v>
      </c>
      <c r="C280" s="11" t="s">
        <v>1407</v>
      </c>
      <c r="D280" s="11" t="s">
        <v>171</v>
      </c>
      <c r="E280" s="11" t="s">
        <v>289</v>
      </c>
      <c r="F280" s="11" t="s">
        <v>1976</v>
      </c>
      <c r="G280" s="11" t="s">
        <v>1977</v>
      </c>
      <c r="H280" s="11" t="s">
        <v>1978</v>
      </c>
      <c r="I280" s="11" t="s">
        <v>1410</v>
      </c>
      <c r="J280" s="11" t="s">
        <v>197</v>
      </c>
      <c r="K280" s="11" t="s">
        <v>1979</v>
      </c>
      <c r="L280" s="2" t="s">
        <v>1060</v>
      </c>
      <c r="M280" s="10">
        <v>44672.0</v>
      </c>
      <c r="N280" s="2" t="s">
        <v>1980</v>
      </c>
      <c r="O280" s="6" t="s">
        <v>1981</v>
      </c>
      <c r="P280" s="7" t="str">
        <f>HYPERLINK("https://drive.google.com/file/d/1LfKCbDMtQqCiQVZpyCKfBoPnNIOuSng9/view?usp=drivesdk","Tariq Ahmad Mirza - Mental toughness between emotional intelligence and mood neural pattern")</f>
        <v>Tariq Ahmad Mirza - Mental toughness between emotional intelligence and mood neural pattern</v>
      </c>
      <c r="Q280" s="2" t="s">
        <v>1982</v>
      </c>
      <c r="R280" s="2"/>
      <c r="S280" s="2"/>
      <c r="T280" s="2"/>
      <c r="U280" s="2"/>
      <c r="V280" s="2"/>
    </row>
    <row r="281">
      <c r="A281" s="13" t="s">
        <v>1983</v>
      </c>
      <c r="B281" s="11" t="s">
        <v>156</v>
      </c>
      <c r="C281" s="11" t="s">
        <v>1984</v>
      </c>
      <c r="D281" s="11" t="s">
        <v>171</v>
      </c>
      <c r="E281" s="11" t="s">
        <v>202</v>
      </c>
      <c r="F281" s="11" t="s">
        <v>563</v>
      </c>
      <c r="G281" s="11" t="s">
        <v>1418</v>
      </c>
      <c r="H281" s="11" t="s">
        <v>1985</v>
      </c>
      <c r="I281" s="11" t="s">
        <v>566</v>
      </c>
      <c r="J281" s="11" t="s">
        <v>207</v>
      </c>
      <c r="K281" s="12" t="s">
        <v>490</v>
      </c>
      <c r="L281" s="2" t="s">
        <v>1060</v>
      </c>
      <c r="M281" s="10">
        <v>44672.0</v>
      </c>
      <c r="N281" s="2" t="s">
        <v>1986</v>
      </c>
      <c r="O281" s="6" t="s">
        <v>1987</v>
      </c>
      <c r="P281" s="7" t="str">
        <f>HYPERLINK("https://drive.google.com/file/d/1fVQPNfFQld3Ls2efNmrTazypJTqf9da7/view?usp=drivesdk","Haider Mohammed Muslih - Mental toughness between emotional intelligence and mood neural pattern")</f>
        <v>Haider Mohammed Muslih - Mental toughness between emotional intelligence and mood neural pattern</v>
      </c>
      <c r="Q281" s="2" t="s">
        <v>1988</v>
      </c>
      <c r="R281" s="2"/>
      <c r="S281" s="2"/>
      <c r="T281" s="2"/>
      <c r="U281" s="2"/>
      <c r="V281" s="2"/>
    </row>
    <row r="282">
      <c r="A282" s="13" t="s">
        <v>1989</v>
      </c>
      <c r="B282" s="11" t="s">
        <v>156</v>
      </c>
      <c r="C282" s="11" t="s">
        <v>1990</v>
      </c>
      <c r="D282" s="11" t="s">
        <v>171</v>
      </c>
      <c r="E282" s="11" t="s">
        <v>289</v>
      </c>
      <c r="F282" s="11" t="s">
        <v>1991</v>
      </c>
      <c r="G282" s="11" t="s">
        <v>708</v>
      </c>
      <c r="H282" s="11" t="s">
        <v>612</v>
      </c>
      <c r="I282" s="11" t="s">
        <v>1992</v>
      </c>
      <c r="J282" s="11" t="s">
        <v>164</v>
      </c>
      <c r="K282" s="11" t="s">
        <v>1993</v>
      </c>
      <c r="L282" s="2" t="s">
        <v>1060</v>
      </c>
      <c r="M282" s="10">
        <v>44672.0</v>
      </c>
      <c r="N282" s="2" t="s">
        <v>1994</v>
      </c>
      <c r="O282" s="6" t="s">
        <v>1995</v>
      </c>
      <c r="P282" s="7" t="str">
        <f>HYPERLINK("https://drive.google.com/file/d/1Hb7KZuBcrZxMxYSAPH_Ykq__10gt4ehz/view?usp=drivesdk","Pro Dr Eman Fathi Yahya - Mental toughness between emotional intelligence and mood neural pattern")</f>
        <v>Pro Dr Eman Fathi Yahya - Mental toughness between emotional intelligence and mood neural pattern</v>
      </c>
      <c r="Q282" s="2" t="s">
        <v>1996</v>
      </c>
      <c r="R282" s="2"/>
      <c r="S282" s="2"/>
      <c r="T282" s="2"/>
      <c r="U282" s="2"/>
      <c r="V282" s="2"/>
    </row>
    <row r="283">
      <c r="A283" s="13" t="s">
        <v>1997</v>
      </c>
      <c r="B283" s="11" t="s">
        <v>156</v>
      </c>
      <c r="C283" s="11" t="s">
        <v>1998</v>
      </c>
      <c r="D283" s="11" t="s">
        <v>171</v>
      </c>
      <c r="E283" s="11" t="s">
        <v>202</v>
      </c>
      <c r="F283" s="12" t="s">
        <v>1853</v>
      </c>
      <c r="G283" s="12" t="s">
        <v>1450</v>
      </c>
      <c r="H283" s="12" t="s">
        <v>1376</v>
      </c>
      <c r="I283" s="11" t="s">
        <v>1999</v>
      </c>
      <c r="J283" s="11" t="s">
        <v>187</v>
      </c>
      <c r="K283" s="21"/>
      <c r="L283" s="2" t="s">
        <v>1060</v>
      </c>
      <c r="M283" s="10">
        <v>44672.0</v>
      </c>
      <c r="N283" s="2" t="s">
        <v>2000</v>
      </c>
      <c r="O283" s="6" t="s">
        <v>2001</v>
      </c>
      <c r="P283" s="7" t="str">
        <f>HYPERLINK("https://drive.google.com/file/d/1Y1fV8t9Qy5lgnJ-zaWG40VHlPNt3_ZPY/view?usp=drivesdk","Sukaina Shaker Hassan - Mental toughness between emotional intelligence and mood neural pattern")</f>
        <v>Sukaina Shaker Hassan - Mental toughness between emotional intelligence and mood neural pattern</v>
      </c>
      <c r="Q283" s="2" t="s">
        <v>2002</v>
      </c>
      <c r="R283" s="2"/>
      <c r="S283" s="2"/>
      <c r="T283" s="2"/>
      <c r="U283" s="2"/>
      <c r="V283" s="2"/>
    </row>
    <row r="284">
      <c r="A284" s="13" t="s">
        <v>2003</v>
      </c>
      <c r="B284" s="11" t="s">
        <v>156</v>
      </c>
      <c r="C284" s="11" t="s">
        <v>2004</v>
      </c>
      <c r="D284" s="11" t="s">
        <v>158</v>
      </c>
      <c r="E284" s="11" t="s">
        <v>159</v>
      </c>
      <c r="F284" s="11" t="s">
        <v>1289</v>
      </c>
      <c r="G284" s="11" t="s">
        <v>275</v>
      </c>
      <c r="H284" s="11" t="s">
        <v>2005</v>
      </c>
      <c r="I284" s="11" t="s">
        <v>963</v>
      </c>
      <c r="J284" s="11" t="s">
        <v>177</v>
      </c>
      <c r="K284" s="12" t="s">
        <v>2006</v>
      </c>
      <c r="L284" s="2" t="s">
        <v>1060</v>
      </c>
      <c r="M284" s="10">
        <v>44672.0</v>
      </c>
      <c r="N284" s="2" t="s">
        <v>2007</v>
      </c>
      <c r="O284" s="6" t="s">
        <v>2008</v>
      </c>
      <c r="P284" s="7" t="str">
        <f>HYPERLINK("https://drive.google.com/file/d/1IBa2YpfbXAhRIG3mFqR_a0ti0e0AU45z/view?usp=drivesdk","Muna salah al-deen yousif - Mental toughness between emotional intelligence and mood neural pattern")</f>
        <v>Muna salah al-deen yousif - Mental toughness between emotional intelligence and mood neural pattern</v>
      </c>
      <c r="Q284" s="2" t="s">
        <v>2009</v>
      </c>
      <c r="R284" s="2"/>
      <c r="S284" s="2"/>
      <c r="T284" s="2"/>
      <c r="U284" s="2"/>
      <c r="V284" s="2"/>
    </row>
    <row r="285">
      <c r="A285" s="13" t="s">
        <v>2010</v>
      </c>
      <c r="B285" s="11" t="s">
        <v>156</v>
      </c>
      <c r="C285" s="12" t="s">
        <v>2011</v>
      </c>
      <c r="D285" s="11" t="s">
        <v>171</v>
      </c>
      <c r="E285" s="11" t="s">
        <v>172</v>
      </c>
      <c r="F285" s="12" t="s">
        <v>2012</v>
      </c>
      <c r="G285" s="12" t="s">
        <v>2013</v>
      </c>
      <c r="H285" s="12" t="s">
        <v>2014</v>
      </c>
      <c r="I285" s="11" t="s">
        <v>2015</v>
      </c>
      <c r="J285" s="11" t="s">
        <v>187</v>
      </c>
      <c r="K285" s="12" t="s">
        <v>2016</v>
      </c>
      <c r="L285" s="2" t="s">
        <v>1060</v>
      </c>
      <c r="M285" s="10">
        <v>44672.0</v>
      </c>
      <c r="N285" s="2" t="s">
        <v>2017</v>
      </c>
      <c r="O285" s="6" t="s">
        <v>2018</v>
      </c>
      <c r="P285" s="7" t="str">
        <f>HYPERLINK("https://drive.google.com/file/d/1nvO3o8yLLwnPfo_XFwzUm1RZyhYnXrF8/view?usp=drivesdk","م.د عمر نوري عباس - Mental toughness between emotional intelligence and mood neural pattern")</f>
        <v>م.د عمر نوري عباس - Mental toughness between emotional intelligence and mood neural pattern</v>
      </c>
      <c r="Q285" s="2" t="s">
        <v>2019</v>
      </c>
      <c r="R285" s="2"/>
      <c r="S285" s="2"/>
      <c r="T285" s="2"/>
      <c r="U285" s="2"/>
      <c r="V285" s="2"/>
    </row>
    <row r="286">
      <c r="A286" s="4"/>
      <c r="B286" s="2" t="s">
        <v>169</v>
      </c>
      <c r="C286" s="23" t="s">
        <v>2020</v>
      </c>
      <c r="D286" s="2" t="s">
        <v>171</v>
      </c>
      <c r="E286" s="2" t="s">
        <v>202</v>
      </c>
      <c r="F286" s="2" t="s">
        <v>2021</v>
      </c>
      <c r="G286" s="2" t="s">
        <v>859</v>
      </c>
      <c r="H286" s="2" t="s">
        <v>349</v>
      </c>
      <c r="I286" s="23" t="s">
        <v>2022</v>
      </c>
      <c r="J286" s="2" t="s">
        <v>177</v>
      </c>
      <c r="L286" s="2" t="s">
        <v>178</v>
      </c>
      <c r="M286" s="5">
        <v>44677.0</v>
      </c>
      <c r="N286" s="2" t="s">
        <v>2023</v>
      </c>
      <c r="O286" s="6" t="s">
        <v>2024</v>
      </c>
      <c r="P286" s="7" t="str">
        <f>HYPERLINK("https://drive.google.com/file/d/1xoKy8u2sRRXbCbsT-JIO1m7Wpr5OlzFU/view?usp=drivesdk","Aso Mahmood Radha Bakr - Statistical methods and methods of error handling in physical education research and studies")</f>
        <v>Aso Mahmood Radha Bakr - Statistical methods and methods of error handling in physical education research and studies</v>
      </c>
      <c r="Q286" s="2" t="s">
        <v>2025</v>
      </c>
      <c r="R286" s="2"/>
    </row>
    <row r="287">
      <c r="A287" s="4"/>
      <c r="B287" s="2" t="s">
        <v>169</v>
      </c>
      <c r="C287" s="24" t="s">
        <v>2026</v>
      </c>
      <c r="D287" s="2" t="s">
        <v>171</v>
      </c>
      <c r="E287" s="2" t="s">
        <v>202</v>
      </c>
      <c r="F287" s="2" t="s">
        <v>2021</v>
      </c>
      <c r="G287" s="2" t="s">
        <v>859</v>
      </c>
      <c r="H287" s="2" t="s">
        <v>349</v>
      </c>
      <c r="I287" s="24" t="s">
        <v>2027</v>
      </c>
      <c r="L287" s="2" t="s">
        <v>178</v>
      </c>
      <c r="M287" s="5">
        <v>44677.0</v>
      </c>
      <c r="N287" s="2" t="s">
        <v>2028</v>
      </c>
      <c r="O287" s="6" t="s">
        <v>2029</v>
      </c>
      <c r="P287" s="7" t="str">
        <f>HYPERLINK("https://drive.google.com/file/d/1BJwmJK0J4u5jNWKKKnFyZKP7Y_Ry4tbz/view?usp=drivesdk","Haidar Bawakhan - Statistical methods and methods of error handling in physical education research and studies")</f>
        <v>Haidar Bawakhan - Statistical methods and methods of error handling in physical education research and studies</v>
      </c>
      <c r="Q287" s="2" t="s">
        <v>2030</v>
      </c>
      <c r="R287" s="2"/>
      <c r="S287" s="2"/>
      <c r="T287" s="2"/>
      <c r="U287" s="2"/>
      <c r="V287" s="2"/>
    </row>
    <row r="288">
      <c r="A288" s="4"/>
      <c r="B288" s="2" t="s">
        <v>169</v>
      </c>
      <c r="C288" s="2" t="s">
        <v>2031</v>
      </c>
      <c r="D288" s="2" t="s">
        <v>171</v>
      </c>
      <c r="E288" s="2" t="s">
        <v>202</v>
      </c>
      <c r="F288" s="2" t="s">
        <v>2021</v>
      </c>
      <c r="G288" s="2" t="s">
        <v>859</v>
      </c>
      <c r="H288" s="2" t="s">
        <v>349</v>
      </c>
      <c r="I288" s="2" t="s">
        <v>621</v>
      </c>
      <c r="L288" s="2" t="s">
        <v>178</v>
      </c>
      <c r="M288" s="5">
        <v>44677.0</v>
      </c>
      <c r="N288" s="2" t="s">
        <v>2032</v>
      </c>
      <c r="O288" s="6" t="s">
        <v>2033</v>
      </c>
      <c r="P288" s="7" t="str">
        <f t="shared" ref="P288:P289" si="1">HYPERLINK("https://drive.google.com/file/d/14ydEi0SPL9UqPs0ELyjAodsCSU9mA5Gc/view?usp=drivesdk","Azad Abdullah - Statistical methods and methods of error handling in physical education research and studies")</f>
        <v>Azad Abdullah - Statistical methods and methods of error handling in physical education research and studies</v>
      </c>
      <c r="Q288" s="2" t="s">
        <v>2034</v>
      </c>
      <c r="R288" s="2"/>
      <c r="S288" s="2"/>
      <c r="T288" s="2"/>
      <c r="U288" s="2"/>
      <c r="V288" s="2"/>
    </row>
    <row r="289">
      <c r="A289" s="4"/>
      <c r="B289" s="11" t="s">
        <v>156</v>
      </c>
      <c r="C289" s="23" t="s">
        <v>2020</v>
      </c>
      <c r="D289" s="2" t="s">
        <v>171</v>
      </c>
      <c r="E289" s="2" t="s">
        <v>202</v>
      </c>
      <c r="F289" s="2" t="s">
        <v>2021</v>
      </c>
      <c r="G289" s="2" t="s">
        <v>859</v>
      </c>
      <c r="H289" s="2" t="s">
        <v>349</v>
      </c>
      <c r="I289" s="23" t="s">
        <v>2022</v>
      </c>
      <c r="J289" s="2" t="s">
        <v>177</v>
      </c>
      <c r="L289" s="2" t="s">
        <v>1060</v>
      </c>
      <c r="M289" s="10">
        <v>44672.0</v>
      </c>
      <c r="N289" s="2" t="s">
        <v>2032</v>
      </c>
      <c r="O289" s="6" t="s">
        <v>2033</v>
      </c>
      <c r="P289" s="7" t="str">
        <f t="shared" si="1"/>
        <v>Azad Abdullah - Statistical methods and methods of error handling in physical education research and studies</v>
      </c>
      <c r="Q289" s="2" t="s">
        <v>2034</v>
      </c>
      <c r="R289" s="2"/>
      <c r="S289" s="2"/>
      <c r="T289" s="2"/>
      <c r="U289" s="2"/>
      <c r="V289" s="2"/>
    </row>
    <row r="290">
      <c r="A290" s="4"/>
      <c r="B290" s="11" t="s">
        <v>156</v>
      </c>
      <c r="C290" s="2" t="s">
        <v>2031</v>
      </c>
      <c r="D290" s="2" t="s">
        <v>171</v>
      </c>
      <c r="E290" s="2" t="s">
        <v>202</v>
      </c>
      <c r="F290" s="2" t="s">
        <v>2021</v>
      </c>
      <c r="G290" s="2" t="s">
        <v>859</v>
      </c>
      <c r="H290" s="2" t="s">
        <v>349</v>
      </c>
      <c r="I290" s="2" t="s">
        <v>621</v>
      </c>
      <c r="L290" s="2" t="s">
        <v>1060</v>
      </c>
      <c r="M290" s="10">
        <v>44672.0</v>
      </c>
      <c r="N290" s="2" t="s">
        <v>2035</v>
      </c>
      <c r="O290" s="6" t="s">
        <v>2036</v>
      </c>
      <c r="P290" s="7" t="str">
        <f>HYPERLINK("https://drive.google.com/file/d/1SNA0sMwxnk_zA9K8kFRhs5fsFiANyPeP/view?usp=drivesdk","Aso Mahmood Radha Bakr - Mental toughness between emotional intelligence and mood neural pattern")</f>
        <v>Aso Mahmood Radha Bakr - Mental toughness between emotional intelligence and mood neural pattern</v>
      </c>
      <c r="Q290" s="2" t="s">
        <v>2037</v>
      </c>
      <c r="R290" s="2"/>
      <c r="S290" s="2"/>
      <c r="T290" s="2"/>
      <c r="U290" s="2"/>
      <c r="V290" s="2"/>
    </row>
    <row r="291">
      <c r="A291" s="13" t="s">
        <v>2038</v>
      </c>
      <c r="B291" s="11" t="s">
        <v>2039</v>
      </c>
      <c r="C291" s="11" t="s">
        <v>1516</v>
      </c>
      <c r="D291" s="11" t="s">
        <v>171</v>
      </c>
      <c r="E291" s="11" t="s">
        <v>202</v>
      </c>
      <c r="F291" s="11" t="s">
        <v>213</v>
      </c>
      <c r="G291" s="11" t="s">
        <v>214</v>
      </c>
      <c r="H291" s="11" t="s">
        <v>363</v>
      </c>
      <c r="I291" s="11" t="s">
        <v>361</v>
      </c>
      <c r="J291" s="11" t="s">
        <v>197</v>
      </c>
      <c r="K291" s="12"/>
      <c r="L291" s="2" t="s">
        <v>178</v>
      </c>
      <c r="M291" s="13" t="s">
        <v>2040</v>
      </c>
      <c r="N291" s="2" t="s">
        <v>2041</v>
      </c>
      <c r="O291" s="6" t="s">
        <v>2042</v>
      </c>
      <c r="P291" s="7" t="str">
        <f>HYPERLINK("https://drive.google.com/file/d/1igH8dkK5MULG1oDgn1iR1r069ZHoXP2Q/view?usp=drivesdk","MUMTAZ AHMED AMEEN - (Advanced MS.Word/ References Tab)")</f>
        <v>MUMTAZ AHMED AMEEN - (Advanced MS.Word/ References Tab)</v>
      </c>
      <c r="Q291" s="2" t="s">
        <v>2043</v>
      </c>
      <c r="R291" s="2"/>
      <c r="S291" s="2"/>
      <c r="T291" s="2"/>
      <c r="U291" s="2"/>
      <c r="V291" s="2"/>
    </row>
    <row r="292">
      <c r="A292" s="13" t="s">
        <v>2044</v>
      </c>
      <c r="B292" s="11" t="s">
        <v>2039</v>
      </c>
      <c r="C292" s="11" t="s">
        <v>281</v>
      </c>
      <c r="D292" s="11" t="s">
        <v>158</v>
      </c>
      <c r="E292" s="11" t="s">
        <v>159</v>
      </c>
      <c r="F292" s="11" t="s">
        <v>213</v>
      </c>
      <c r="G292" s="11" t="s">
        <v>275</v>
      </c>
      <c r="H292" s="11" t="s">
        <v>282</v>
      </c>
      <c r="I292" s="11" t="s">
        <v>283</v>
      </c>
      <c r="J292" s="11" t="s">
        <v>177</v>
      </c>
      <c r="K292" s="12"/>
      <c r="L292" s="2" t="s">
        <v>178</v>
      </c>
      <c r="M292" s="13" t="s">
        <v>2040</v>
      </c>
      <c r="N292" s="2" t="s">
        <v>2045</v>
      </c>
      <c r="O292" s="6" t="s">
        <v>2046</v>
      </c>
      <c r="P292" s="7" t="str">
        <f>HYPERLINK("https://drive.google.com/file/d/1whPv6l7LKbpvwOk43gATZfWDZESeiiWE/view?usp=drivesdk","Taher Sheikh Mohammed - (Advanced MS.Word/ References Tab)")</f>
        <v>Taher Sheikh Mohammed - (Advanced MS.Word/ References Tab)</v>
      </c>
      <c r="Q292" s="2" t="s">
        <v>2047</v>
      </c>
      <c r="R292" s="2"/>
      <c r="S292" s="2"/>
      <c r="T292" s="2"/>
      <c r="U292" s="2"/>
      <c r="V292" s="2"/>
    </row>
    <row r="293">
      <c r="A293" s="13" t="s">
        <v>2048</v>
      </c>
      <c r="B293" s="11" t="s">
        <v>2039</v>
      </c>
      <c r="C293" s="11" t="s">
        <v>2049</v>
      </c>
      <c r="D293" s="11" t="s">
        <v>158</v>
      </c>
      <c r="E293" s="11" t="s">
        <v>159</v>
      </c>
      <c r="F293" s="11" t="s">
        <v>213</v>
      </c>
      <c r="G293" s="11" t="s">
        <v>214</v>
      </c>
      <c r="H293" s="11" t="s">
        <v>2050</v>
      </c>
      <c r="I293" s="11" t="s">
        <v>2051</v>
      </c>
      <c r="J293" s="11" t="s">
        <v>197</v>
      </c>
      <c r="K293" s="12"/>
      <c r="L293" s="2" t="s">
        <v>178</v>
      </c>
      <c r="M293" s="13" t="s">
        <v>2040</v>
      </c>
      <c r="N293" s="2" t="s">
        <v>2052</v>
      </c>
      <c r="O293" s="6" t="s">
        <v>2053</v>
      </c>
      <c r="P293" s="7" t="str">
        <f>HYPERLINK("https://drive.google.com/file/d/1rImvIoLIOHRXPbwfP7QPqXkyDmEeYnkE/view?usp=drivesdk","Mzhda Sedeeq Hamad Ameen - (Advanced MS.Word/ References Tab)")</f>
        <v>Mzhda Sedeeq Hamad Ameen - (Advanced MS.Word/ References Tab)</v>
      </c>
      <c r="Q293" s="2" t="s">
        <v>2054</v>
      </c>
      <c r="R293" s="2"/>
      <c r="S293" s="2"/>
      <c r="T293" s="2"/>
      <c r="U293" s="2"/>
      <c r="V293" s="2"/>
    </row>
    <row r="294">
      <c r="A294" s="13" t="s">
        <v>2055</v>
      </c>
      <c r="B294" s="11" t="s">
        <v>2039</v>
      </c>
      <c r="C294" s="11" t="s">
        <v>260</v>
      </c>
      <c r="D294" s="11" t="s">
        <v>171</v>
      </c>
      <c r="E294" s="11" t="s">
        <v>202</v>
      </c>
      <c r="F294" s="11" t="s">
        <v>152</v>
      </c>
      <c r="G294" s="11" t="s">
        <v>153</v>
      </c>
      <c r="H294" s="11" t="s">
        <v>527</v>
      </c>
      <c r="I294" s="11" t="s">
        <v>262</v>
      </c>
      <c r="J294" s="11" t="s">
        <v>164</v>
      </c>
      <c r="L294" s="2" t="s">
        <v>178</v>
      </c>
      <c r="M294" s="13" t="s">
        <v>2040</v>
      </c>
      <c r="N294" s="2" t="s">
        <v>2056</v>
      </c>
      <c r="O294" s="6" t="s">
        <v>2057</v>
      </c>
      <c r="P294" s="7" t="str">
        <f>HYPERLINK("https://drive.google.com/file/d/1XkELB8IP3DPms3GL8tm0cd8pY4ankNv-/view?usp=drivesdk","saadaldeen muhammad nuri saed - (Advanced MS.Word/ References Tab)")</f>
        <v>saadaldeen muhammad nuri saed - (Advanced MS.Word/ References Tab)</v>
      </c>
      <c r="Q294" s="2" t="s">
        <v>2058</v>
      </c>
      <c r="R294" s="2"/>
      <c r="S294" s="2"/>
      <c r="T294" s="2"/>
      <c r="U294" s="2"/>
      <c r="V294" s="2"/>
    </row>
    <row r="295">
      <c r="A295" s="13" t="s">
        <v>2059</v>
      </c>
      <c r="B295" s="11" t="s">
        <v>2039</v>
      </c>
      <c r="C295" s="11" t="s">
        <v>951</v>
      </c>
      <c r="D295" s="11" t="s">
        <v>158</v>
      </c>
      <c r="E295" s="11" t="s">
        <v>159</v>
      </c>
      <c r="F295" s="11" t="s">
        <v>229</v>
      </c>
      <c r="G295" s="11" t="s">
        <v>275</v>
      </c>
      <c r="H295" s="11" t="s">
        <v>2060</v>
      </c>
      <c r="I295" s="11" t="s">
        <v>2061</v>
      </c>
      <c r="J295" s="11" t="s">
        <v>197</v>
      </c>
      <c r="L295" s="2" t="s">
        <v>178</v>
      </c>
      <c r="M295" s="13" t="s">
        <v>2040</v>
      </c>
      <c r="N295" s="2" t="s">
        <v>2062</v>
      </c>
      <c r="O295" s="6" t="s">
        <v>2063</v>
      </c>
      <c r="P295" s="7" t="str">
        <f>HYPERLINK("https://drive.google.com/file/d/1S712w79duvSlDPphXWMR_Jukezjj6KdU/view?usp=drivesdk","AMAD ABDULLAH AHMED - (Advanced MS.Word/ References Tab)")</f>
        <v>AMAD ABDULLAH AHMED - (Advanced MS.Word/ References Tab)</v>
      </c>
      <c r="Q295" s="2" t="s">
        <v>2064</v>
      </c>
      <c r="R295" s="2"/>
      <c r="S295" s="2"/>
      <c r="T295" s="2"/>
      <c r="U295" s="2"/>
      <c r="V295" s="2"/>
    </row>
    <row r="296">
      <c r="A296" s="13" t="s">
        <v>2065</v>
      </c>
      <c r="B296" s="11" t="s">
        <v>2039</v>
      </c>
      <c r="C296" s="17" t="s">
        <v>1334</v>
      </c>
      <c r="D296" s="18" t="s">
        <v>171</v>
      </c>
      <c r="E296" s="18" t="s">
        <v>202</v>
      </c>
      <c r="F296" s="18" t="s">
        <v>221</v>
      </c>
      <c r="G296" s="18" t="s">
        <v>222</v>
      </c>
      <c r="H296" s="18" t="s">
        <v>223</v>
      </c>
      <c r="I296" s="11" t="s">
        <v>1335</v>
      </c>
      <c r="J296" s="11"/>
      <c r="K296" s="12"/>
      <c r="L296" s="2" t="s">
        <v>178</v>
      </c>
      <c r="M296" s="13" t="s">
        <v>2040</v>
      </c>
      <c r="N296" s="2" t="s">
        <v>2066</v>
      </c>
      <c r="O296" s="6" t="s">
        <v>2067</v>
      </c>
      <c r="P296" s="7" t="str">
        <f>HYPERLINK("https://drive.google.com/file/d/1SKiDRY0INUbTf5VbajNMt_hOIksOKRlZ/view?usp=drivesdk","Falih Jaaz Shlsh - (Advanced MS.Word/ References Tab)")</f>
        <v>Falih Jaaz Shlsh - (Advanced MS.Word/ References Tab)</v>
      </c>
      <c r="Q296" s="2" t="s">
        <v>2068</v>
      </c>
      <c r="R296" s="2"/>
      <c r="S296" s="2"/>
      <c r="T296" s="2"/>
      <c r="U296" s="2"/>
      <c r="V296" s="2"/>
    </row>
    <row r="297">
      <c r="A297" s="13" t="s">
        <v>2069</v>
      </c>
      <c r="B297" s="11" t="s">
        <v>2039</v>
      </c>
      <c r="C297" s="11" t="s">
        <v>470</v>
      </c>
      <c r="D297" s="11" t="s">
        <v>158</v>
      </c>
      <c r="E297" s="11" t="s">
        <v>159</v>
      </c>
      <c r="F297" s="11" t="s">
        <v>229</v>
      </c>
      <c r="G297" s="11" t="s">
        <v>214</v>
      </c>
      <c r="H297" s="11" t="s">
        <v>2070</v>
      </c>
      <c r="I297" s="11" t="s">
        <v>473</v>
      </c>
      <c r="J297" s="11" t="s">
        <v>164</v>
      </c>
      <c r="L297" s="2" t="s">
        <v>178</v>
      </c>
      <c r="M297" s="13" t="s">
        <v>2040</v>
      </c>
      <c r="N297" s="2" t="s">
        <v>2071</v>
      </c>
      <c r="O297" s="6" t="s">
        <v>2072</v>
      </c>
      <c r="P297" s="7" t="str">
        <f>HYPERLINK("https://drive.google.com/file/d/1kzQDy9hm_BThPf4I5yF0N2s0qswUWOjV/view?usp=drivesdk","FURSAH AHMAD HUSSEIN - (Advanced MS.Word/ References Tab)")</f>
        <v>FURSAH AHMAD HUSSEIN - (Advanced MS.Word/ References Tab)</v>
      </c>
      <c r="Q297" s="2" t="s">
        <v>2073</v>
      </c>
      <c r="R297" s="2"/>
      <c r="S297" s="2"/>
      <c r="T297" s="2"/>
      <c r="U297" s="2"/>
      <c r="V297" s="2"/>
    </row>
    <row r="298">
      <c r="A298" s="13" t="s">
        <v>2074</v>
      </c>
      <c r="B298" s="11" t="s">
        <v>2039</v>
      </c>
      <c r="C298" s="11" t="s">
        <v>937</v>
      </c>
      <c r="D298" s="11" t="s">
        <v>158</v>
      </c>
      <c r="E298" s="11" t="s">
        <v>159</v>
      </c>
      <c r="F298" s="11" t="s">
        <v>229</v>
      </c>
      <c r="G298" s="11" t="s">
        <v>275</v>
      </c>
      <c r="H298" s="11" t="s">
        <v>2075</v>
      </c>
      <c r="I298" s="11" t="s">
        <v>319</v>
      </c>
      <c r="J298" s="11" t="s">
        <v>177</v>
      </c>
      <c r="L298" s="2" t="s">
        <v>178</v>
      </c>
      <c r="M298" s="13" t="s">
        <v>2040</v>
      </c>
      <c r="N298" s="2" t="s">
        <v>2076</v>
      </c>
      <c r="O298" s="6" t="s">
        <v>2077</v>
      </c>
      <c r="P298" s="7" t="str">
        <f>HYPERLINK("https://drive.google.com/file/d/1LgJN0wJFu4QiFLdwlgN8R55C7vEcp5wL/view?usp=drivesdk","AMJAD AHMED JUMAAH - (Advanced MS.Word/ References Tab)")</f>
        <v>AMJAD AHMED JUMAAH - (Advanced MS.Word/ References Tab)</v>
      </c>
      <c r="Q298" s="2" t="s">
        <v>2078</v>
      </c>
      <c r="R298" s="2"/>
      <c r="S298" s="2"/>
      <c r="T298" s="2"/>
      <c r="U298" s="2"/>
      <c r="V298" s="2"/>
    </row>
    <row r="299">
      <c r="A299" s="13" t="s">
        <v>2079</v>
      </c>
      <c r="B299" s="11" t="s">
        <v>2039</v>
      </c>
      <c r="C299" s="11" t="s">
        <v>2080</v>
      </c>
      <c r="D299" s="11" t="s">
        <v>158</v>
      </c>
      <c r="E299" s="11" t="s">
        <v>159</v>
      </c>
      <c r="F299" s="11" t="s">
        <v>229</v>
      </c>
      <c r="G299" s="11" t="s">
        <v>275</v>
      </c>
      <c r="H299" s="11" t="s">
        <v>282</v>
      </c>
      <c r="I299" s="11" t="s">
        <v>900</v>
      </c>
      <c r="J299" s="11" t="s">
        <v>177</v>
      </c>
      <c r="K299" s="8"/>
      <c r="L299" s="2" t="s">
        <v>178</v>
      </c>
      <c r="M299" s="13" t="s">
        <v>2040</v>
      </c>
      <c r="N299" s="2" t="s">
        <v>2081</v>
      </c>
      <c r="O299" s="6" t="s">
        <v>2082</v>
      </c>
      <c r="P299" s="7" t="str">
        <f>HYPERLINK("https://drive.google.com/file/d/15kDHAHqi7bIj4-QQc6ZXWZ1it1_GkXfy/view?usp=drivesdk","Bewar Hamad Othman - (Advanced MS.Word/ References Tab)")</f>
        <v>Bewar Hamad Othman - (Advanced MS.Word/ References Tab)</v>
      </c>
      <c r="Q299" s="2" t="s">
        <v>2083</v>
      </c>
      <c r="R299" s="2"/>
      <c r="S299" s="2"/>
      <c r="T299" s="2"/>
      <c r="U299" s="2"/>
      <c r="V299" s="2"/>
    </row>
    <row r="300">
      <c r="A300" s="13" t="s">
        <v>2084</v>
      </c>
      <c r="B300" s="11" t="s">
        <v>2039</v>
      </c>
      <c r="C300" s="11" t="s">
        <v>2085</v>
      </c>
      <c r="D300" s="11" t="s">
        <v>158</v>
      </c>
      <c r="E300" s="11" t="s">
        <v>159</v>
      </c>
      <c r="F300" s="11" t="s">
        <v>229</v>
      </c>
      <c r="G300" s="11" t="s">
        <v>275</v>
      </c>
      <c r="H300" s="11" t="s">
        <v>282</v>
      </c>
      <c r="I300" s="11" t="s">
        <v>2086</v>
      </c>
      <c r="J300" s="11" t="s">
        <v>177</v>
      </c>
      <c r="L300" s="2" t="s">
        <v>178</v>
      </c>
      <c r="M300" s="13" t="s">
        <v>2040</v>
      </c>
      <c r="N300" s="2" t="s">
        <v>2087</v>
      </c>
      <c r="O300" s="6" t="s">
        <v>2088</v>
      </c>
      <c r="P300" s="7" t="str">
        <f>HYPERLINK("https://drive.google.com/file/d/19jGfAftj0juRtRVSorRrHoIyrPoN26Au/view?usp=drivesdk","Hameed Hameed Nabee - (Advanced MS.Word/ References Tab)")</f>
        <v>Hameed Hameed Nabee - (Advanced MS.Word/ References Tab)</v>
      </c>
      <c r="Q300" s="2" t="s">
        <v>2089</v>
      </c>
      <c r="R300" s="2"/>
      <c r="S300" s="2"/>
      <c r="T300" s="2"/>
      <c r="U300" s="2"/>
      <c r="V300" s="2"/>
    </row>
    <row r="301">
      <c r="A301" s="13" t="s">
        <v>2090</v>
      </c>
      <c r="B301" s="11" t="s">
        <v>2039</v>
      </c>
      <c r="C301" s="11" t="s">
        <v>987</v>
      </c>
      <c r="D301" s="11" t="s">
        <v>171</v>
      </c>
      <c r="E301" s="11" t="s">
        <v>172</v>
      </c>
      <c r="F301" s="11" t="s">
        <v>213</v>
      </c>
      <c r="G301" s="11" t="s">
        <v>830</v>
      </c>
      <c r="H301" s="11" t="s">
        <v>1049</v>
      </c>
      <c r="I301" s="11" t="s">
        <v>990</v>
      </c>
      <c r="J301" s="11" t="s">
        <v>177</v>
      </c>
      <c r="L301" s="2" t="s">
        <v>178</v>
      </c>
      <c r="M301" s="13" t="s">
        <v>2040</v>
      </c>
      <c r="N301" s="2" t="s">
        <v>2091</v>
      </c>
      <c r="O301" s="6" t="s">
        <v>2092</v>
      </c>
      <c r="P301" s="7" t="str">
        <f>HYPERLINK("https://drive.google.com/file/d/1uRLhRamzazrTohyvl0dbYH7hM8W0Gzfp/view?usp=drivesdk","Mahabad Izaddin M.Amin - (Advanced MS.Word/ References Tab)")</f>
        <v>Mahabad Izaddin M.Amin - (Advanced MS.Word/ References Tab)</v>
      </c>
      <c r="Q301" s="2" t="s">
        <v>2093</v>
      </c>
      <c r="R301" s="2"/>
      <c r="S301" s="2"/>
      <c r="T301" s="2"/>
      <c r="U301" s="2"/>
      <c r="V301" s="2"/>
    </row>
    <row r="302">
      <c r="A302" s="13" t="s">
        <v>2094</v>
      </c>
      <c r="B302" s="11" t="s">
        <v>2039</v>
      </c>
      <c r="C302" s="11" t="s">
        <v>2095</v>
      </c>
      <c r="D302" s="11" t="s">
        <v>171</v>
      </c>
      <c r="E302" s="11" t="s">
        <v>202</v>
      </c>
      <c r="F302" s="11" t="s">
        <v>229</v>
      </c>
      <c r="G302" s="11" t="s">
        <v>275</v>
      </c>
      <c r="H302" s="11" t="s">
        <v>1290</v>
      </c>
      <c r="I302" s="11" t="s">
        <v>1129</v>
      </c>
      <c r="J302" s="11" t="s">
        <v>197</v>
      </c>
      <c r="L302" s="2" t="s">
        <v>178</v>
      </c>
      <c r="M302" s="13" t="s">
        <v>2040</v>
      </c>
      <c r="N302" s="2" t="s">
        <v>2096</v>
      </c>
      <c r="O302" s="6" t="s">
        <v>2097</v>
      </c>
      <c r="P302" s="7" t="str">
        <f>HYPERLINK("https://drive.google.com/file/d/1irpnwRsW0GOvHVpmJzMqWE-wTj61G3VT/view?usp=drivesdk","Shamal salahaddin Ahmed - (Advanced MS.Word/ References Tab)")</f>
        <v>Shamal salahaddin Ahmed - (Advanced MS.Word/ References Tab)</v>
      </c>
      <c r="Q302" s="2" t="s">
        <v>2098</v>
      </c>
      <c r="R302" s="2"/>
      <c r="S302" s="2"/>
      <c r="T302" s="2"/>
      <c r="U302" s="2"/>
      <c r="V302" s="2"/>
    </row>
    <row r="303">
      <c r="A303" s="13" t="s">
        <v>2099</v>
      </c>
      <c r="B303" s="11" t="s">
        <v>2039</v>
      </c>
      <c r="C303" s="11" t="s">
        <v>2100</v>
      </c>
      <c r="D303" s="11" t="s">
        <v>171</v>
      </c>
      <c r="E303" s="11" t="s">
        <v>172</v>
      </c>
      <c r="F303" s="11" t="s">
        <v>213</v>
      </c>
      <c r="G303" s="11" t="s">
        <v>2101</v>
      </c>
      <c r="H303" s="11" t="s">
        <v>2102</v>
      </c>
      <c r="I303" s="11" t="s">
        <v>176</v>
      </c>
      <c r="J303" s="11" t="s">
        <v>177</v>
      </c>
      <c r="L303" s="2" t="s">
        <v>178</v>
      </c>
      <c r="M303" s="13" t="s">
        <v>2040</v>
      </c>
      <c r="N303" s="2" t="s">
        <v>2103</v>
      </c>
      <c r="O303" s="6" t="s">
        <v>2104</v>
      </c>
      <c r="P303" s="7" t="str">
        <f>HYPERLINK("https://drive.google.com/file/d/1VbDnmo5wfmVpPhM-xZFE5OgJMOTAu11S/view?usp=drivesdk","Mikaeel Biro Munaf - (Advanced MS.Word/ References Tab)")</f>
        <v>Mikaeel Biro Munaf - (Advanced MS.Word/ References Tab)</v>
      </c>
      <c r="Q303" s="2" t="s">
        <v>2105</v>
      </c>
      <c r="R303" s="2"/>
      <c r="S303" s="2"/>
      <c r="T303" s="2"/>
      <c r="U303" s="2"/>
      <c r="V303" s="2"/>
    </row>
    <row r="304">
      <c r="A304" s="13" t="s">
        <v>2106</v>
      </c>
      <c r="B304" s="11" t="s">
        <v>2039</v>
      </c>
      <c r="C304" s="11" t="s">
        <v>2107</v>
      </c>
      <c r="D304" s="11" t="s">
        <v>171</v>
      </c>
      <c r="E304" s="11" t="s">
        <v>172</v>
      </c>
      <c r="F304" s="11" t="s">
        <v>229</v>
      </c>
      <c r="G304" s="11" t="s">
        <v>275</v>
      </c>
      <c r="H304" s="11" t="s">
        <v>282</v>
      </c>
      <c r="I304" s="11" t="s">
        <v>2108</v>
      </c>
      <c r="J304" s="11" t="s">
        <v>177</v>
      </c>
      <c r="L304" s="2" t="s">
        <v>178</v>
      </c>
      <c r="M304" s="13" t="s">
        <v>2040</v>
      </c>
      <c r="N304" s="2" t="s">
        <v>2109</v>
      </c>
      <c r="O304" s="6" t="s">
        <v>2110</v>
      </c>
      <c r="P304" s="7" t="str">
        <f>HYPERLINK("https://drive.google.com/file/d/1xlyF3FvxnDnEifXD-ZNzfO65iEpCxAKt/view?usp=drivesdk","Saeid Rasoul Moloudzadeh - (Advanced MS.Word/ References Tab)")</f>
        <v>Saeid Rasoul Moloudzadeh - (Advanced MS.Word/ References Tab)</v>
      </c>
      <c r="Q304" s="2" t="s">
        <v>2111</v>
      </c>
      <c r="R304" s="2"/>
      <c r="S304" s="2"/>
      <c r="T304" s="2"/>
      <c r="U304" s="2"/>
      <c r="V304" s="2"/>
    </row>
    <row r="305">
      <c r="A305" s="13" t="s">
        <v>2112</v>
      </c>
      <c r="B305" s="11" t="s">
        <v>2039</v>
      </c>
      <c r="C305" s="11" t="s">
        <v>2113</v>
      </c>
      <c r="D305" s="11" t="s">
        <v>158</v>
      </c>
      <c r="E305" s="11" t="s">
        <v>172</v>
      </c>
      <c r="F305" s="11" t="s">
        <v>213</v>
      </c>
      <c r="G305" s="11" t="s">
        <v>1483</v>
      </c>
      <c r="H305" s="11" t="s">
        <v>318</v>
      </c>
      <c r="I305" s="11" t="s">
        <v>2114</v>
      </c>
      <c r="J305" s="11" t="s">
        <v>177</v>
      </c>
      <c r="L305" s="2" t="s">
        <v>178</v>
      </c>
      <c r="M305" s="13" t="s">
        <v>2040</v>
      </c>
      <c r="N305" s="2" t="s">
        <v>2115</v>
      </c>
      <c r="O305" s="6" t="s">
        <v>2116</v>
      </c>
      <c r="P305" s="7" t="str">
        <f>HYPERLINK("https://drive.google.com/file/d/1nRahupn-lquJAVLO6OjC9_OSe6i10HWf/view?usp=drivesdk","Zhian Zero Shoro - (Advanced MS.Word/ References Tab)")</f>
        <v>Zhian Zero Shoro - (Advanced MS.Word/ References Tab)</v>
      </c>
      <c r="Q305" s="2" t="s">
        <v>2117</v>
      </c>
      <c r="R305" s="2"/>
      <c r="S305" s="2"/>
      <c r="T305" s="2"/>
      <c r="U305" s="2"/>
      <c r="V305" s="2"/>
    </row>
    <row r="306">
      <c r="A306" s="13" t="s">
        <v>2118</v>
      </c>
      <c r="B306" s="11" t="s">
        <v>2039</v>
      </c>
      <c r="C306" s="11" t="s">
        <v>211</v>
      </c>
      <c r="D306" s="11" t="s">
        <v>2119</v>
      </c>
      <c r="E306" s="11" t="s">
        <v>159</v>
      </c>
      <c r="F306" s="11" t="s">
        <v>213</v>
      </c>
      <c r="G306" s="11" t="s">
        <v>214</v>
      </c>
      <c r="H306" s="11" t="s">
        <v>215</v>
      </c>
      <c r="I306" s="11" t="s">
        <v>216</v>
      </c>
      <c r="J306" s="11" t="s">
        <v>164</v>
      </c>
      <c r="L306" s="2" t="s">
        <v>178</v>
      </c>
      <c r="M306" s="13" t="s">
        <v>2040</v>
      </c>
      <c r="N306" s="2" t="s">
        <v>2120</v>
      </c>
      <c r="O306" s="6" t="s">
        <v>2121</v>
      </c>
      <c r="P306" s="7" t="str">
        <f>HYPERLINK("https://drive.google.com/file/d/1_wV_NQPKTPqPlolGWl82X3cvfedUjpPC/view?usp=drivesdk","Ammar Jawhar Hussien - (Advanced MS.Word/ References Tab)")</f>
        <v>Ammar Jawhar Hussien - (Advanced MS.Word/ References Tab)</v>
      </c>
      <c r="Q306" s="2" t="s">
        <v>2122</v>
      </c>
      <c r="R306" s="2"/>
      <c r="S306" s="2"/>
      <c r="T306" s="2"/>
      <c r="U306" s="2"/>
      <c r="V306" s="2"/>
    </row>
    <row r="307">
      <c r="A307" s="13" t="s">
        <v>2123</v>
      </c>
      <c r="B307" s="11" t="s">
        <v>2039</v>
      </c>
      <c r="C307" s="11" t="s">
        <v>2124</v>
      </c>
      <c r="D307" s="11" t="s">
        <v>171</v>
      </c>
      <c r="E307" s="11" t="s">
        <v>172</v>
      </c>
      <c r="F307" s="11" t="s">
        <v>229</v>
      </c>
      <c r="G307" s="11" t="s">
        <v>275</v>
      </c>
      <c r="H307" s="11" t="s">
        <v>2125</v>
      </c>
      <c r="I307" s="11" t="s">
        <v>2126</v>
      </c>
      <c r="J307" s="11" t="s">
        <v>197</v>
      </c>
      <c r="L307" s="2" t="s">
        <v>178</v>
      </c>
      <c r="M307" s="13" t="s">
        <v>2040</v>
      </c>
      <c r="N307" s="2" t="s">
        <v>2127</v>
      </c>
      <c r="O307" s="6" t="s">
        <v>2128</v>
      </c>
      <c r="P307" s="7" t="str">
        <f>HYPERLINK("https://drive.google.com/file/d/11uwzdYSZk8JI3yCRs6IKpPyvzZnsNBfD/view?usp=drivesdk","SAMIAA JAMIL - (Advanced MS.Word/ References Tab)")</f>
        <v>SAMIAA JAMIL - (Advanced MS.Word/ References Tab)</v>
      </c>
      <c r="Q307" s="2" t="s">
        <v>2129</v>
      </c>
      <c r="R307" s="2"/>
      <c r="S307" s="2"/>
      <c r="T307" s="2"/>
      <c r="U307" s="2"/>
      <c r="V307" s="2"/>
    </row>
    <row r="308">
      <c r="A308" s="13" t="s">
        <v>2130</v>
      </c>
      <c r="B308" s="11" t="s">
        <v>2039</v>
      </c>
      <c r="C308" s="11" t="s">
        <v>2131</v>
      </c>
      <c r="D308" s="11" t="s">
        <v>158</v>
      </c>
      <c r="E308" s="11" t="s">
        <v>159</v>
      </c>
      <c r="F308" s="11" t="s">
        <v>229</v>
      </c>
      <c r="G308" s="11" t="s">
        <v>275</v>
      </c>
      <c r="H308" s="11" t="s">
        <v>282</v>
      </c>
      <c r="I308" s="11" t="s">
        <v>2132</v>
      </c>
      <c r="J308" s="11" t="s">
        <v>197</v>
      </c>
      <c r="K308" s="8"/>
      <c r="L308" s="2" t="s">
        <v>178</v>
      </c>
      <c r="M308" s="13" t="s">
        <v>2040</v>
      </c>
      <c r="N308" s="2" t="s">
        <v>2133</v>
      </c>
      <c r="O308" s="6" t="s">
        <v>2134</v>
      </c>
      <c r="P308" s="7" t="str">
        <f>HYPERLINK("https://drive.google.com/file/d/1frP1Bmiq2hWUN-lfkLep6WcRdVKikP53/view?usp=drivesdk","Aram Abdulhakeem Abdulkareem - (Advanced MS.Word/ References Tab)")</f>
        <v>Aram Abdulhakeem Abdulkareem - (Advanced MS.Word/ References Tab)</v>
      </c>
      <c r="Q308" s="2" t="s">
        <v>2135</v>
      </c>
      <c r="R308" s="2"/>
      <c r="S308" s="2"/>
      <c r="T308" s="2"/>
      <c r="U308" s="2"/>
      <c r="V308" s="2"/>
    </row>
    <row r="309">
      <c r="A309" s="13" t="s">
        <v>2130</v>
      </c>
      <c r="B309" s="11" t="s">
        <v>2039</v>
      </c>
      <c r="C309" s="11" t="s">
        <v>1664</v>
      </c>
      <c r="D309" s="11" t="s">
        <v>171</v>
      </c>
      <c r="E309" s="11" t="s">
        <v>172</v>
      </c>
      <c r="F309" s="11" t="s">
        <v>229</v>
      </c>
      <c r="G309" s="11" t="s">
        <v>230</v>
      </c>
      <c r="H309" s="11" t="s">
        <v>932</v>
      </c>
      <c r="I309" s="11" t="s">
        <v>232</v>
      </c>
      <c r="J309" s="11" t="s">
        <v>197</v>
      </c>
      <c r="L309" s="2" t="s">
        <v>178</v>
      </c>
      <c r="M309" s="13" t="s">
        <v>2040</v>
      </c>
      <c r="N309" s="2" t="s">
        <v>2136</v>
      </c>
      <c r="O309" s="6" t="s">
        <v>2137</v>
      </c>
      <c r="P309" s="7" t="str">
        <f>HYPERLINK("https://drive.google.com/file/d/1gZXX06t7qExdZMgVH6bMbycpzihDEPC4/view?usp=drivesdk","kaifi Muhammad Aziz - (Advanced MS.Word/ References Tab)")</f>
        <v>kaifi Muhammad Aziz - (Advanced MS.Word/ References Tab)</v>
      </c>
      <c r="Q309" s="2" t="s">
        <v>2138</v>
      </c>
      <c r="R309" s="2"/>
      <c r="S309" s="2"/>
      <c r="T309" s="2"/>
      <c r="U309" s="2"/>
      <c r="V309" s="2"/>
    </row>
    <row r="310">
      <c r="A310" s="13" t="s">
        <v>2139</v>
      </c>
      <c r="B310" s="11" t="s">
        <v>2039</v>
      </c>
      <c r="C310" s="11" t="s">
        <v>1537</v>
      </c>
      <c r="D310" s="11" t="s">
        <v>171</v>
      </c>
      <c r="E310" s="11" t="s">
        <v>172</v>
      </c>
      <c r="F310" s="11" t="s">
        <v>213</v>
      </c>
      <c r="G310" s="11" t="s">
        <v>214</v>
      </c>
      <c r="H310" s="11" t="s">
        <v>2140</v>
      </c>
      <c r="I310" s="11" t="s">
        <v>1158</v>
      </c>
      <c r="J310" s="11" t="s">
        <v>197</v>
      </c>
      <c r="K310" s="8"/>
      <c r="L310" s="2" t="s">
        <v>178</v>
      </c>
      <c r="M310" s="13" t="s">
        <v>2040</v>
      </c>
      <c r="N310" s="2" t="s">
        <v>2141</v>
      </c>
      <c r="O310" s="6" t="s">
        <v>2142</v>
      </c>
      <c r="P310" s="7" t="str">
        <f>HYPERLINK("https://drive.google.com/file/d/1p54U65QXdIHKAijZoh-eqpCggtEmDNi0/view?usp=drivesdk","Rizgar Hassan Mohammad - (Advanced MS.Word/ References Tab)")</f>
        <v>Rizgar Hassan Mohammad - (Advanced MS.Word/ References Tab)</v>
      </c>
      <c r="Q310" s="2" t="s">
        <v>2143</v>
      </c>
      <c r="R310" s="2"/>
      <c r="S310" s="2"/>
      <c r="T310" s="2"/>
      <c r="U310" s="2"/>
      <c r="V310" s="2"/>
    </row>
    <row r="311">
      <c r="A311" s="13" t="s">
        <v>2144</v>
      </c>
      <c r="B311" s="11" t="s">
        <v>2039</v>
      </c>
      <c r="C311" s="11" t="s">
        <v>2145</v>
      </c>
      <c r="D311" s="11" t="s">
        <v>158</v>
      </c>
      <c r="E311" s="11" t="s">
        <v>172</v>
      </c>
      <c r="F311" s="11" t="s">
        <v>2146</v>
      </c>
      <c r="G311" s="11" t="s">
        <v>275</v>
      </c>
      <c r="H311" s="11" t="s">
        <v>282</v>
      </c>
      <c r="I311" s="11" t="s">
        <v>2147</v>
      </c>
      <c r="J311" s="11" t="s">
        <v>197</v>
      </c>
      <c r="L311" s="2" t="s">
        <v>178</v>
      </c>
      <c r="M311" s="13" t="s">
        <v>2040</v>
      </c>
      <c r="N311" s="2" t="s">
        <v>2148</v>
      </c>
      <c r="O311" s="6" t="s">
        <v>2149</v>
      </c>
      <c r="P311" s="7" t="str">
        <f>HYPERLINK("https://drive.google.com/file/d/1bUGAaW4XyZCFddBtouzwLk_TgeC43dp8/view?usp=drivesdk","M. Basiya Kakawla Abdulrahim - (Advanced MS.Word/ References Tab)")</f>
        <v>M. Basiya Kakawla Abdulrahim - (Advanced MS.Word/ References Tab)</v>
      </c>
      <c r="Q311" s="2" t="s">
        <v>2150</v>
      </c>
      <c r="R311" s="2"/>
      <c r="S311" s="2"/>
      <c r="T311" s="2"/>
      <c r="U311" s="2"/>
      <c r="V311" s="2"/>
    </row>
    <row r="312">
      <c r="A312" s="13" t="s">
        <v>2151</v>
      </c>
      <c r="B312" s="11" t="s">
        <v>2039</v>
      </c>
      <c r="C312" s="11" t="s">
        <v>2152</v>
      </c>
      <c r="D312" s="11" t="s">
        <v>158</v>
      </c>
      <c r="E312" s="11" t="s">
        <v>159</v>
      </c>
      <c r="F312" s="11" t="s">
        <v>1956</v>
      </c>
      <c r="G312" s="11" t="s">
        <v>275</v>
      </c>
      <c r="H312" s="11" t="s">
        <v>2153</v>
      </c>
      <c r="I312" s="11" t="s">
        <v>2154</v>
      </c>
      <c r="J312" s="11" t="s">
        <v>197</v>
      </c>
      <c r="K312" s="8"/>
      <c r="L312" s="2" t="s">
        <v>178</v>
      </c>
      <c r="M312" s="13" t="s">
        <v>2040</v>
      </c>
      <c r="N312" s="2" t="s">
        <v>2155</v>
      </c>
      <c r="O312" s="6" t="s">
        <v>2156</v>
      </c>
      <c r="P312" s="7" t="str">
        <f>HYPERLINK("https://drive.google.com/file/d/1QJofhWaKYdq8VhNf0YvzjK8TyxrRwi7M/view?usp=drivesdk","Soran Ibrahim Abdulrahman - (Advanced MS.Word/ References Tab)")</f>
        <v>Soran Ibrahim Abdulrahman - (Advanced MS.Word/ References Tab)</v>
      </c>
      <c r="Q312" s="2" t="s">
        <v>2157</v>
      </c>
      <c r="R312" s="2"/>
      <c r="S312" s="2"/>
      <c r="T312" s="2"/>
      <c r="U312" s="2"/>
      <c r="V312" s="2"/>
    </row>
    <row r="313">
      <c r="A313" s="13" t="s">
        <v>2158</v>
      </c>
      <c r="B313" s="11" t="s">
        <v>2039</v>
      </c>
      <c r="C313" s="11" t="s">
        <v>211</v>
      </c>
      <c r="D313" s="11" t="s">
        <v>2119</v>
      </c>
      <c r="E313" s="11" t="s">
        <v>159</v>
      </c>
      <c r="F313" s="11" t="s">
        <v>213</v>
      </c>
      <c r="G313" s="11" t="s">
        <v>214</v>
      </c>
      <c r="H313" s="11" t="s">
        <v>215</v>
      </c>
      <c r="I313" s="11" t="s">
        <v>216</v>
      </c>
      <c r="J313" s="11" t="s">
        <v>164</v>
      </c>
      <c r="L313" s="2" t="s">
        <v>178</v>
      </c>
      <c r="M313" s="13" t="s">
        <v>2040</v>
      </c>
      <c r="N313" s="2" t="s">
        <v>2159</v>
      </c>
      <c r="O313" s="6" t="s">
        <v>2160</v>
      </c>
      <c r="P313" s="7" t="str">
        <f>HYPERLINK("https://drive.google.com/file/d/10ffo6engxaO919ENsvPu0COdDWbddALj/view?usp=drivesdk","Ammar Jawhar Hussien - (Advanced MS.Word/ References Tab)")</f>
        <v>Ammar Jawhar Hussien - (Advanced MS.Word/ References Tab)</v>
      </c>
      <c r="Q313" s="2" t="s">
        <v>2161</v>
      </c>
      <c r="R313" s="2"/>
      <c r="S313" s="2"/>
      <c r="T313" s="2"/>
      <c r="U313" s="2"/>
      <c r="V313" s="2"/>
    </row>
    <row r="314">
      <c r="A314" s="13" t="s">
        <v>2162</v>
      </c>
      <c r="B314" s="11" t="s">
        <v>2039</v>
      </c>
      <c r="C314" s="11" t="s">
        <v>951</v>
      </c>
      <c r="D314" s="11" t="s">
        <v>158</v>
      </c>
      <c r="E314" s="11" t="s">
        <v>159</v>
      </c>
      <c r="F314" s="11" t="s">
        <v>229</v>
      </c>
      <c r="G314" s="11" t="s">
        <v>275</v>
      </c>
      <c r="H314" s="11" t="s">
        <v>275</v>
      </c>
      <c r="I314" s="11" t="s">
        <v>952</v>
      </c>
      <c r="J314" s="11" t="s">
        <v>197</v>
      </c>
      <c r="L314" s="2" t="s">
        <v>178</v>
      </c>
      <c r="M314" s="13" t="s">
        <v>2040</v>
      </c>
      <c r="N314" s="2" t="s">
        <v>2163</v>
      </c>
      <c r="O314" s="6" t="s">
        <v>2164</v>
      </c>
      <c r="P314" s="7" t="str">
        <f>HYPERLINK("https://drive.google.com/file/d/1Yaq-NQ4RJvZk7KTGaMZ9aFZljXVo64eb/view?usp=drivesdk","AMAD ABDULLAH AHMED - (Advanced MS.Word/ References Tab)")</f>
        <v>AMAD ABDULLAH AHMED - (Advanced MS.Word/ References Tab)</v>
      </c>
      <c r="Q314" s="2" t="s">
        <v>2165</v>
      </c>
      <c r="R314" s="2"/>
      <c r="S314" s="2"/>
      <c r="T314" s="2"/>
      <c r="U314" s="2"/>
      <c r="V314" s="2"/>
    </row>
    <row r="315">
      <c r="A315" s="13" t="s">
        <v>2166</v>
      </c>
      <c r="B315" s="11" t="s">
        <v>2039</v>
      </c>
      <c r="C315" s="11" t="s">
        <v>2167</v>
      </c>
      <c r="D315" s="11" t="s">
        <v>158</v>
      </c>
      <c r="E315" s="11" t="s">
        <v>159</v>
      </c>
      <c r="F315" s="11" t="s">
        <v>2168</v>
      </c>
      <c r="G315" s="11" t="s">
        <v>2169</v>
      </c>
      <c r="H315" s="11" t="s">
        <v>2170</v>
      </c>
      <c r="I315" s="11" t="s">
        <v>2171</v>
      </c>
      <c r="J315" s="11" t="s">
        <v>197</v>
      </c>
      <c r="L315" s="2" t="s">
        <v>178</v>
      </c>
      <c r="M315" s="13" t="s">
        <v>2040</v>
      </c>
      <c r="N315" s="2" t="s">
        <v>2172</v>
      </c>
      <c r="O315" s="6" t="s">
        <v>2173</v>
      </c>
      <c r="P315" s="7" t="str">
        <f>HYPERLINK("https://drive.google.com/file/d/1TlToPdx1aVDTWa-2ySyrPpamVgDBXnz7/view?usp=drivesdk","Rukhsar Abdulghafoor Taha - (Advanced MS.Word/ References Tab)")</f>
        <v>Rukhsar Abdulghafoor Taha - (Advanced MS.Word/ References Tab)</v>
      </c>
      <c r="Q315" s="2" t="s">
        <v>2174</v>
      </c>
      <c r="R315" s="2"/>
      <c r="S315" s="2"/>
      <c r="T315" s="2"/>
      <c r="U315" s="2"/>
      <c r="V315" s="2"/>
    </row>
    <row r="316">
      <c r="A316" s="13" t="s">
        <v>2175</v>
      </c>
      <c r="B316" s="11" t="s">
        <v>2039</v>
      </c>
      <c r="C316" s="11" t="s">
        <v>2176</v>
      </c>
      <c r="D316" s="11" t="s">
        <v>158</v>
      </c>
      <c r="E316" s="11" t="s">
        <v>172</v>
      </c>
      <c r="F316" s="11" t="s">
        <v>152</v>
      </c>
      <c r="G316" s="11" t="s">
        <v>153</v>
      </c>
      <c r="H316" s="11" t="s">
        <v>909</v>
      </c>
      <c r="I316" s="11" t="s">
        <v>1206</v>
      </c>
      <c r="J316" s="11" t="s">
        <v>197</v>
      </c>
      <c r="L316" s="2" t="s">
        <v>178</v>
      </c>
      <c r="M316" s="13" t="s">
        <v>2040</v>
      </c>
      <c r="N316" s="2" t="s">
        <v>2177</v>
      </c>
      <c r="O316" s="6" t="s">
        <v>2178</v>
      </c>
      <c r="P316" s="7" t="str">
        <f>HYPERLINK("https://drive.google.com/file/d/1uueFkI-dEVQUdYMk79TKMBwoodxzF9z0/view?usp=drivesdk","Kovan Rizgar Mustafa - (Advanced MS.Word/ References Tab)")</f>
        <v>Kovan Rizgar Mustafa - (Advanced MS.Word/ References Tab)</v>
      </c>
      <c r="Q316" s="2" t="s">
        <v>2179</v>
      </c>
      <c r="R316" s="2"/>
      <c r="S316" s="2"/>
      <c r="T316" s="2"/>
      <c r="U316" s="2"/>
      <c r="V316" s="2"/>
    </row>
    <row r="317">
      <c r="A317" s="13" t="s">
        <v>2180</v>
      </c>
      <c r="B317" s="11" t="s">
        <v>2039</v>
      </c>
      <c r="C317" s="11" t="s">
        <v>2181</v>
      </c>
      <c r="D317" s="11" t="s">
        <v>158</v>
      </c>
      <c r="E317" s="11" t="s">
        <v>172</v>
      </c>
      <c r="F317" s="11" t="s">
        <v>1018</v>
      </c>
      <c r="G317" s="11" t="s">
        <v>2182</v>
      </c>
      <c r="H317" s="11" t="s">
        <v>2183</v>
      </c>
      <c r="I317" s="11" t="s">
        <v>1124</v>
      </c>
      <c r="J317" s="11" t="s">
        <v>197</v>
      </c>
      <c r="L317" s="2" t="s">
        <v>178</v>
      </c>
      <c r="M317" s="13" t="s">
        <v>2040</v>
      </c>
      <c r="N317" s="2" t="s">
        <v>2184</v>
      </c>
      <c r="O317" s="6" t="s">
        <v>2185</v>
      </c>
      <c r="P317" s="7" t="str">
        <f>HYPERLINK("https://drive.google.com/file/d/1khbaY9NOih7MV-gtl-ErZV3utn_SPoGZ/view?usp=drivesdk","mohammad saadatian - (Advanced MS.Word/ References Tab)")</f>
        <v>mohammad saadatian - (Advanced MS.Word/ References Tab)</v>
      </c>
      <c r="Q317" s="2" t="s">
        <v>2186</v>
      </c>
      <c r="R317" s="2"/>
      <c r="S317" s="2"/>
      <c r="T317" s="2"/>
      <c r="U317" s="2"/>
      <c r="V317" s="2"/>
    </row>
    <row r="318">
      <c r="A318" s="13" t="s">
        <v>2187</v>
      </c>
      <c r="B318" s="11" t="s">
        <v>2039</v>
      </c>
      <c r="C318" s="11" t="s">
        <v>1275</v>
      </c>
      <c r="D318" s="11" t="s">
        <v>158</v>
      </c>
      <c r="E318" s="11" t="s">
        <v>159</v>
      </c>
      <c r="F318" s="11" t="s">
        <v>610</v>
      </c>
      <c r="G318" s="11" t="s">
        <v>916</v>
      </c>
      <c r="H318" s="11" t="s">
        <v>917</v>
      </c>
      <c r="I318" s="11" t="s">
        <v>918</v>
      </c>
      <c r="J318" s="11" t="s">
        <v>177</v>
      </c>
      <c r="L318" s="2" t="s">
        <v>178</v>
      </c>
      <c r="M318" s="13" t="s">
        <v>2040</v>
      </c>
      <c r="N318" s="2" t="s">
        <v>2188</v>
      </c>
      <c r="O318" s="6" t="s">
        <v>2189</v>
      </c>
      <c r="P318" s="7" t="str">
        <f>HYPERLINK("https://drive.google.com/file/d/1rE-sdgfSDW2MyO1ITKdAnb0xf6eRsOXv/view?usp=drivesdk","RWKHSAR NABE MAQDID - (Advanced MS.Word/ References Tab)")</f>
        <v>RWKHSAR NABE MAQDID - (Advanced MS.Word/ References Tab)</v>
      </c>
      <c r="Q318" s="2" t="s">
        <v>2190</v>
      </c>
      <c r="R318" s="2"/>
      <c r="S318" s="2"/>
      <c r="T318" s="2"/>
      <c r="U318" s="2"/>
      <c r="V318" s="2"/>
    </row>
    <row r="319">
      <c r="A319" s="13" t="s">
        <v>2191</v>
      </c>
      <c r="B319" s="11" t="s">
        <v>2039</v>
      </c>
      <c r="C319" s="11" t="s">
        <v>2192</v>
      </c>
      <c r="D319" s="11" t="s">
        <v>171</v>
      </c>
      <c r="E319" s="11" t="s">
        <v>172</v>
      </c>
      <c r="F319" s="11" t="s">
        <v>1018</v>
      </c>
      <c r="G319" s="11" t="s">
        <v>1576</v>
      </c>
      <c r="H319" s="11" t="s">
        <v>2193</v>
      </c>
      <c r="I319" s="11" t="s">
        <v>2194</v>
      </c>
      <c r="J319" s="11" t="s">
        <v>197</v>
      </c>
      <c r="K319" s="8"/>
      <c r="L319" s="2" t="s">
        <v>178</v>
      </c>
      <c r="M319" s="13" t="s">
        <v>2040</v>
      </c>
      <c r="N319" s="2" t="s">
        <v>2195</v>
      </c>
      <c r="O319" s="6" t="s">
        <v>2196</v>
      </c>
      <c r="P319" s="7" t="str">
        <f>HYPERLINK("https://drive.google.com/file/d/16W__dHaaG2wI-3hR48E0R6cW4ohhk1pI/view?usp=drivesdk","muthafar mustafa ismahil - (Advanced MS.Word/ References Tab)")</f>
        <v>muthafar mustafa ismahil - (Advanced MS.Word/ References Tab)</v>
      </c>
      <c r="Q319" s="2" t="s">
        <v>2197</v>
      </c>
      <c r="R319" s="2"/>
      <c r="S319" s="2"/>
      <c r="T319" s="2"/>
      <c r="U319" s="2"/>
      <c r="V319" s="2"/>
    </row>
    <row r="320">
      <c r="A320" s="13" t="s">
        <v>2198</v>
      </c>
      <c r="B320" s="11" t="s">
        <v>2039</v>
      </c>
      <c r="C320" s="11" t="s">
        <v>2049</v>
      </c>
      <c r="D320" s="11" t="s">
        <v>158</v>
      </c>
      <c r="E320" s="11" t="s">
        <v>159</v>
      </c>
      <c r="F320" s="11" t="s">
        <v>213</v>
      </c>
      <c r="G320" s="11" t="s">
        <v>214</v>
      </c>
      <c r="H320" s="11" t="s">
        <v>2050</v>
      </c>
      <c r="I320" s="11" t="s">
        <v>2051</v>
      </c>
      <c r="J320" s="11" t="s">
        <v>197</v>
      </c>
      <c r="L320" s="2" t="s">
        <v>178</v>
      </c>
      <c r="M320" s="13" t="s">
        <v>2040</v>
      </c>
      <c r="N320" s="2" t="s">
        <v>2199</v>
      </c>
      <c r="O320" s="6" t="s">
        <v>2200</v>
      </c>
      <c r="P320" s="7" t="str">
        <f>HYPERLINK("https://drive.google.com/file/d/1drQcyABusbawOfZfNkKe65PvpC4nnw1d/view?usp=drivesdk","Mzhda Sedeeq Hamad Ameen - (Advanced MS.Word/ References Tab)")</f>
        <v>Mzhda Sedeeq Hamad Ameen - (Advanced MS.Word/ References Tab)</v>
      </c>
      <c r="Q320" s="2" t="s">
        <v>2201</v>
      </c>
      <c r="R320" s="2"/>
      <c r="S320" s="2"/>
      <c r="T320" s="2"/>
      <c r="U320" s="2"/>
      <c r="V320" s="2"/>
    </row>
    <row r="321">
      <c r="A321" s="13" t="s">
        <v>2202</v>
      </c>
      <c r="B321" s="11" t="s">
        <v>2039</v>
      </c>
      <c r="C321" s="11" t="s">
        <v>2004</v>
      </c>
      <c r="D321" s="11" t="s">
        <v>158</v>
      </c>
      <c r="E321" s="11" t="s">
        <v>159</v>
      </c>
      <c r="F321" s="11" t="s">
        <v>1289</v>
      </c>
      <c r="G321" s="11" t="s">
        <v>275</v>
      </c>
      <c r="H321" s="11" t="s">
        <v>2005</v>
      </c>
      <c r="I321" s="11" t="s">
        <v>963</v>
      </c>
      <c r="J321" s="11" t="s">
        <v>177</v>
      </c>
      <c r="L321" s="2" t="s">
        <v>178</v>
      </c>
      <c r="M321" s="13" t="s">
        <v>2040</v>
      </c>
      <c r="N321" s="2" t="s">
        <v>2203</v>
      </c>
      <c r="O321" s="6" t="s">
        <v>2204</v>
      </c>
      <c r="P321" s="7" t="str">
        <f>HYPERLINK("https://drive.google.com/file/d/1nGJ97lye3XK2xU-Ik6CPjj976B_saRLi/view?usp=drivesdk","Muna salah al-deen yousif - (Advanced MS.Word/ References Tab)")</f>
        <v>Muna salah al-deen yousif - (Advanced MS.Word/ References Tab)</v>
      </c>
      <c r="Q321" s="2" t="s">
        <v>2205</v>
      </c>
      <c r="R321" s="2"/>
      <c r="S321" s="2"/>
      <c r="T321" s="2"/>
      <c r="U321" s="2"/>
      <c r="V321" s="2"/>
    </row>
    <row r="322">
      <c r="A322" s="13" t="s">
        <v>2206</v>
      </c>
      <c r="B322" s="11" t="s">
        <v>2039</v>
      </c>
      <c r="C322" s="11" t="s">
        <v>1089</v>
      </c>
      <c r="D322" s="11" t="s">
        <v>158</v>
      </c>
      <c r="E322" s="11" t="s">
        <v>159</v>
      </c>
      <c r="F322" s="11" t="s">
        <v>229</v>
      </c>
      <c r="G322" s="11" t="s">
        <v>275</v>
      </c>
      <c r="H322" s="11" t="s">
        <v>282</v>
      </c>
      <c r="I322" s="11" t="s">
        <v>1090</v>
      </c>
      <c r="J322" s="11" t="s">
        <v>177</v>
      </c>
      <c r="L322" s="2" t="s">
        <v>178</v>
      </c>
      <c r="M322" s="13" t="s">
        <v>2040</v>
      </c>
      <c r="N322" s="2" t="s">
        <v>2207</v>
      </c>
      <c r="O322" s="6" t="s">
        <v>2208</v>
      </c>
      <c r="P322" s="7" t="str">
        <f>HYPERLINK("https://drive.google.com/file/d/1Q_MOVLFlvtyOBtfd9PWBOOsVTU93wQiL/view?usp=drivesdk","Woria Mohammad Sedigh Soltanian - (Advanced MS.Word/ References Tab)")</f>
        <v>Woria Mohammad Sedigh Soltanian - (Advanced MS.Word/ References Tab)</v>
      </c>
      <c r="Q322" s="2" t="s">
        <v>2209</v>
      </c>
      <c r="R322" s="2"/>
      <c r="S322" s="2"/>
      <c r="T322" s="2"/>
      <c r="U322" s="2"/>
      <c r="V322" s="2"/>
    </row>
    <row r="323">
      <c r="A323" s="13" t="s">
        <v>2065</v>
      </c>
      <c r="B323" s="11" t="s">
        <v>2039</v>
      </c>
      <c r="C323" s="11" t="s">
        <v>1084</v>
      </c>
      <c r="D323" s="11" t="s">
        <v>158</v>
      </c>
      <c r="E323" s="11" t="s">
        <v>159</v>
      </c>
      <c r="F323" s="11" t="s">
        <v>229</v>
      </c>
      <c r="G323" s="11" t="s">
        <v>275</v>
      </c>
      <c r="H323" s="11" t="s">
        <v>282</v>
      </c>
      <c r="I323" s="11" t="s">
        <v>2210</v>
      </c>
      <c r="J323" s="11" t="s">
        <v>177</v>
      </c>
      <c r="L323" s="2" t="s">
        <v>178</v>
      </c>
      <c r="M323" s="13" t="s">
        <v>2040</v>
      </c>
      <c r="N323" s="2" t="s">
        <v>2211</v>
      </c>
      <c r="O323" s="6" t="s">
        <v>2212</v>
      </c>
      <c r="P323" s="7" t="str">
        <f>HYPERLINK("https://drive.google.com/file/d/1Abhup15RpsIzbzuQKmb0ES3x7E_s_yKE/view?usp=drivesdk","Haideh Ghaderi - (Advanced MS.Word/ References Tab)")</f>
        <v>Haideh Ghaderi - (Advanced MS.Word/ References Tab)</v>
      </c>
      <c r="Q323" s="2" t="s">
        <v>2213</v>
      </c>
      <c r="R323" s="2"/>
      <c r="S323" s="2"/>
      <c r="T323" s="2"/>
      <c r="U323" s="2"/>
      <c r="V323" s="2"/>
    </row>
    <row r="324">
      <c r="A324" s="13" t="s">
        <v>2065</v>
      </c>
      <c r="B324" s="11" t="s">
        <v>2039</v>
      </c>
      <c r="C324" s="2" t="s">
        <v>1330</v>
      </c>
      <c r="D324" s="2" t="s">
        <v>158</v>
      </c>
      <c r="E324" s="2" t="s">
        <v>159</v>
      </c>
      <c r="F324" s="2" t="s">
        <v>221</v>
      </c>
      <c r="G324" s="2" t="s">
        <v>222</v>
      </c>
      <c r="H324" s="2" t="s">
        <v>223</v>
      </c>
      <c r="I324" s="11" t="s">
        <v>155</v>
      </c>
      <c r="J324" s="11"/>
      <c r="K324" s="12"/>
      <c r="L324" s="2" t="s">
        <v>178</v>
      </c>
      <c r="M324" s="13" t="s">
        <v>2040</v>
      </c>
      <c r="N324" s="2" t="s">
        <v>2214</v>
      </c>
      <c r="O324" s="6" t="s">
        <v>2215</v>
      </c>
      <c r="P324" s="7" t="str">
        <f>HYPERLINK("https://drive.google.com/file/d/1uKanSZw5YDJK6EDcb4HtsL-DQn1SDgKI/view?usp=drivesdk","HERSH YOUSIF HAMADAMEEN - (Advanced MS.Word/ References Tab)")</f>
        <v>HERSH YOUSIF HAMADAMEEN - (Advanced MS.Word/ References Tab)</v>
      </c>
      <c r="Q324" s="2" t="s">
        <v>2216</v>
      </c>
      <c r="R324" s="2"/>
      <c r="S324" s="2"/>
      <c r="T324" s="2"/>
      <c r="U324" s="2"/>
      <c r="V324" s="2"/>
    </row>
    <row r="325">
      <c r="A325" s="13" t="s">
        <v>2217</v>
      </c>
      <c r="B325" s="13" t="s">
        <v>2218</v>
      </c>
      <c r="C325" s="11" t="s">
        <v>2219</v>
      </c>
      <c r="D325" s="11" t="s">
        <v>158</v>
      </c>
      <c r="E325" s="11" t="s">
        <v>202</v>
      </c>
      <c r="F325" s="11" t="s">
        <v>152</v>
      </c>
      <c r="G325" s="11" t="s">
        <v>153</v>
      </c>
      <c r="H325" s="11" t="s">
        <v>2220</v>
      </c>
      <c r="I325" s="11" t="s">
        <v>1011</v>
      </c>
      <c r="J325" s="11" t="s">
        <v>197</v>
      </c>
      <c r="L325" s="2" t="s">
        <v>178</v>
      </c>
      <c r="M325" s="13" t="s">
        <v>2221</v>
      </c>
      <c r="N325" s="2" t="s">
        <v>2222</v>
      </c>
      <c r="O325" s="6" t="s">
        <v>2223</v>
      </c>
      <c r="P325" s="7" t="str">
        <f>HYPERLINK("https://drive.google.com/file/d/1I-k_w1uWuC-IKjEzzSM6BxLIPZJlRBzv/view?usp=drivesdk","shahab mohammadsaleh - Synonyms and reflections in social relations")</f>
        <v>shahab mohammadsaleh - Synonyms and reflections in social relations</v>
      </c>
      <c r="Q325" s="2" t="s">
        <v>2224</v>
      </c>
      <c r="R325" s="2"/>
      <c r="S325" s="2"/>
      <c r="T325" s="2"/>
      <c r="U325" s="2"/>
      <c r="V325" s="2"/>
    </row>
    <row r="326">
      <c r="A326" s="13" t="s">
        <v>2225</v>
      </c>
      <c r="B326" s="13" t="s">
        <v>2218</v>
      </c>
      <c r="C326" s="11" t="s">
        <v>2226</v>
      </c>
      <c r="D326" s="11" t="s">
        <v>158</v>
      </c>
      <c r="E326" s="11" t="s">
        <v>159</v>
      </c>
      <c r="F326" s="11" t="s">
        <v>213</v>
      </c>
      <c r="G326" s="11" t="s">
        <v>214</v>
      </c>
      <c r="H326" s="11" t="s">
        <v>2050</v>
      </c>
      <c r="I326" s="11" t="s">
        <v>2051</v>
      </c>
      <c r="J326" s="11" t="s">
        <v>197</v>
      </c>
      <c r="L326" s="2" t="s">
        <v>178</v>
      </c>
      <c r="M326" s="13" t="s">
        <v>2221</v>
      </c>
      <c r="N326" s="2" t="s">
        <v>2227</v>
      </c>
      <c r="O326" s="6" t="s">
        <v>2228</v>
      </c>
      <c r="P326" s="7" t="str">
        <f>HYPERLINK("https://drive.google.com/file/d/1wBgAeEKwhMjOm_OLMLDmY5jSVZzxkwZL/view?usp=drivesdk","Mzhda Sdiq Hamadamin - Synonyms and reflections in social relations")</f>
        <v>Mzhda Sdiq Hamadamin - Synonyms and reflections in social relations</v>
      </c>
      <c r="Q326" s="2" t="s">
        <v>2229</v>
      </c>
      <c r="R326" s="2"/>
      <c r="S326" s="2"/>
      <c r="T326" s="2"/>
      <c r="U326" s="2"/>
      <c r="V326" s="2"/>
    </row>
    <row r="327">
      <c r="A327" s="13" t="s">
        <v>2230</v>
      </c>
      <c r="B327" s="13" t="s">
        <v>2218</v>
      </c>
      <c r="C327" s="11" t="s">
        <v>1516</v>
      </c>
      <c r="D327" s="11" t="s">
        <v>171</v>
      </c>
      <c r="E327" s="11" t="s">
        <v>202</v>
      </c>
      <c r="F327" s="11" t="s">
        <v>213</v>
      </c>
      <c r="G327" s="11" t="s">
        <v>214</v>
      </c>
      <c r="H327" s="11" t="s">
        <v>363</v>
      </c>
      <c r="I327" s="11" t="s">
        <v>361</v>
      </c>
      <c r="J327" s="11" t="s">
        <v>197</v>
      </c>
      <c r="L327" s="2" t="s">
        <v>178</v>
      </c>
      <c r="M327" s="13" t="s">
        <v>2221</v>
      </c>
      <c r="N327" s="2" t="s">
        <v>2231</v>
      </c>
      <c r="O327" s="6" t="s">
        <v>2232</v>
      </c>
      <c r="P327" s="7" t="str">
        <f>HYPERLINK("https://drive.google.com/file/d/1bYJGZYGPBJxPQEDYY6u1GdAuiZv4Wk8U/view?usp=drivesdk","MUMTAZ AHMED AMEEN - Synonyms and reflections in social relations")</f>
        <v>MUMTAZ AHMED AMEEN - Synonyms and reflections in social relations</v>
      </c>
      <c r="Q327" s="2" t="s">
        <v>2233</v>
      </c>
      <c r="R327" s="2"/>
      <c r="S327" s="2"/>
      <c r="T327" s="2"/>
      <c r="U327" s="2"/>
      <c r="V327" s="2"/>
    </row>
    <row r="328">
      <c r="A328" s="13" t="s">
        <v>2234</v>
      </c>
      <c r="B328" s="13" t="s">
        <v>2218</v>
      </c>
      <c r="C328" s="11" t="s">
        <v>2080</v>
      </c>
      <c r="D328" s="11" t="s">
        <v>158</v>
      </c>
      <c r="E328" s="11" t="s">
        <v>159</v>
      </c>
      <c r="F328" s="11" t="s">
        <v>229</v>
      </c>
      <c r="G328" s="11" t="s">
        <v>1883</v>
      </c>
      <c r="H328" s="11" t="s">
        <v>282</v>
      </c>
      <c r="I328" s="11" t="s">
        <v>900</v>
      </c>
      <c r="J328" s="11" t="s">
        <v>187</v>
      </c>
      <c r="L328" s="2" t="s">
        <v>178</v>
      </c>
      <c r="M328" s="13" t="s">
        <v>2221</v>
      </c>
      <c r="N328" s="2" t="s">
        <v>2235</v>
      </c>
      <c r="O328" s="6" t="s">
        <v>2236</v>
      </c>
      <c r="P328" s="7" t="str">
        <f>HYPERLINK("https://drive.google.com/file/d/1sOPwEN_YGF88ymLsk-a-CXXOvKdE7HUK/view?usp=drivesdk","Bewar Hamad Othman - Synonyms and reflections in social relations")</f>
        <v>Bewar Hamad Othman - Synonyms and reflections in social relations</v>
      </c>
      <c r="Q328" s="2" t="s">
        <v>2237</v>
      </c>
      <c r="R328" s="2"/>
      <c r="S328" s="2"/>
      <c r="T328" s="2"/>
      <c r="U328" s="2"/>
      <c r="V328" s="2"/>
    </row>
    <row r="329">
      <c r="A329" s="13" t="s">
        <v>2238</v>
      </c>
      <c r="B329" s="13" t="s">
        <v>2218</v>
      </c>
      <c r="C329" s="11" t="s">
        <v>2239</v>
      </c>
      <c r="D329" s="11" t="s">
        <v>158</v>
      </c>
      <c r="E329" s="11" t="s">
        <v>159</v>
      </c>
      <c r="F329" s="11" t="s">
        <v>229</v>
      </c>
      <c r="G329" s="11" t="s">
        <v>340</v>
      </c>
      <c r="H329" s="11" t="s">
        <v>1290</v>
      </c>
      <c r="I329" s="11" t="s">
        <v>1164</v>
      </c>
      <c r="J329" s="11" t="s">
        <v>164</v>
      </c>
      <c r="L329" s="2" t="s">
        <v>178</v>
      </c>
      <c r="M329" s="13" t="s">
        <v>2221</v>
      </c>
      <c r="N329" s="2" t="s">
        <v>2240</v>
      </c>
      <c r="O329" s="6" t="s">
        <v>2241</v>
      </c>
      <c r="P329" s="7" t="str">
        <f>HYPERLINK("https://drive.google.com/file/d/1zY3YDFwXBHJ6JzYEyjSVN4qsNepJrxsh/view?usp=drivesdk","Ardalan hussein ahmed - Synonyms and reflections in social relations")</f>
        <v>Ardalan hussein ahmed - Synonyms and reflections in social relations</v>
      </c>
      <c r="Q329" s="2" t="s">
        <v>2242</v>
      </c>
      <c r="R329" s="2"/>
      <c r="S329" s="2"/>
      <c r="T329" s="2"/>
      <c r="U329" s="2"/>
      <c r="V329" s="2"/>
    </row>
    <row r="330">
      <c r="A330" s="13" t="s">
        <v>2238</v>
      </c>
      <c r="B330" s="13" t="s">
        <v>2218</v>
      </c>
      <c r="C330" s="11" t="s">
        <v>2243</v>
      </c>
      <c r="D330" s="11" t="s">
        <v>158</v>
      </c>
      <c r="E330" s="11" t="s">
        <v>159</v>
      </c>
      <c r="F330" s="11" t="s">
        <v>229</v>
      </c>
      <c r="G330" s="11" t="s">
        <v>2244</v>
      </c>
      <c r="H330" s="11" t="s">
        <v>2245</v>
      </c>
      <c r="I330" s="11" t="s">
        <v>2246</v>
      </c>
      <c r="J330" s="11" t="s">
        <v>197</v>
      </c>
      <c r="L330" s="2" t="s">
        <v>178</v>
      </c>
      <c r="M330" s="13" t="s">
        <v>2221</v>
      </c>
      <c r="N330" s="2" t="s">
        <v>2247</v>
      </c>
      <c r="O330" s="6" t="s">
        <v>2248</v>
      </c>
      <c r="P330" s="7" t="str">
        <f>HYPERLINK("https://drive.google.com/file/d/145Dvs9W6j-oJm0RkyUNKZV8UhrcCvyw5/view?usp=drivesdk","Bakhtiar Qasem Awla - Synonyms and reflections in social relations")</f>
        <v>Bakhtiar Qasem Awla - Synonyms and reflections in social relations</v>
      </c>
      <c r="Q330" s="2" t="s">
        <v>2249</v>
      </c>
      <c r="R330" s="2"/>
      <c r="S330" s="2"/>
      <c r="T330" s="2"/>
      <c r="U330" s="2"/>
      <c r="V330" s="2"/>
    </row>
    <row r="331">
      <c r="A331" s="13" t="s">
        <v>2250</v>
      </c>
      <c r="B331" s="13" t="s">
        <v>2218</v>
      </c>
      <c r="C331" s="11" t="s">
        <v>2251</v>
      </c>
      <c r="D331" s="11" t="s">
        <v>158</v>
      </c>
      <c r="E331" s="11" t="s">
        <v>159</v>
      </c>
      <c r="F331" s="11" t="s">
        <v>1289</v>
      </c>
      <c r="G331" s="11" t="s">
        <v>1483</v>
      </c>
      <c r="H331" s="11" t="s">
        <v>2005</v>
      </c>
      <c r="I331" s="11" t="s">
        <v>2252</v>
      </c>
      <c r="J331" s="11" t="s">
        <v>197</v>
      </c>
      <c r="L331" s="2" t="s">
        <v>178</v>
      </c>
      <c r="M331" s="13" t="s">
        <v>2221</v>
      </c>
      <c r="N331" s="2" t="s">
        <v>2253</v>
      </c>
      <c r="O331" s="6" t="s">
        <v>2254</v>
      </c>
      <c r="P331" s="7" t="str">
        <f>HYPERLINK("https://drive.google.com/file/d/1SwCNDz5gA--qZW3crj4iLgJWYmlAcndx/view?usp=drivesdk","Khlood Noori Saeed - Synonyms and reflections in social relations")</f>
        <v>Khlood Noori Saeed - Synonyms and reflections in social relations</v>
      </c>
      <c r="Q331" s="2" t="s">
        <v>2255</v>
      </c>
      <c r="R331" s="2"/>
      <c r="S331" s="2"/>
      <c r="T331" s="2"/>
      <c r="U331" s="2"/>
      <c r="V331" s="2"/>
    </row>
    <row r="332">
      <c r="A332" s="13" t="s">
        <v>2256</v>
      </c>
      <c r="B332" s="13" t="s">
        <v>2218</v>
      </c>
      <c r="C332" s="11" t="s">
        <v>2257</v>
      </c>
      <c r="D332" s="11" t="s">
        <v>158</v>
      </c>
      <c r="E332" s="11" t="s">
        <v>159</v>
      </c>
      <c r="F332" s="11" t="s">
        <v>2258</v>
      </c>
      <c r="G332" s="11" t="s">
        <v>275</v>
      </c>
      <c r="H332" s="11" t="s">
        <v>612</v>
      </c>
      <c r="I332" s="11" t="s">
        <v>2259</v>
      </c>
      <c r="J332" s="11" t="s">
        <v>197</v>
      </c>
      <c r="L332" s="2" t="s">
        <v>178</v>
      </c>
      <c r="M332" s="13" t="s">
        <v>2221</v>
      </c>
      <c r="N332" s="2" t="s">
        <v>2260</v>
      </c>
      <c r="O332" s="6" t="s">
        <v>2261</v>
      </c>
      <c r="P332" s="7" t="str">
        <f>HYPERLINK("https://drive.google.com/file/d/1on_PfHhRpAfz3n0pfk7qvTc7_PXkVnND/view?usp=drivesdk","Srwa Hussein Mustafa - Synonyms and reflections in social relations")</f>
        <v>Srwa Hussein Mustafa - Synonyms and reflections in social relations</v>
      </c>
      <c r="Q332" s="2" t="s">
        <v>2262</v>
      </c>
      <c r="R332" s="2"/>
      <c r="S332" s="2"/>
      <c r="T332" s="2"/>
      <c r="U332" s="2"/>
      <c r="V332" s="2"/>
    </row>
    <row r="333">
      <c r="A333" s="13" t="s">
        <v>2263</v>
      </c>
      <c r="B333" s="13" t="s">
        <v>2218</v>
      </c>
      <c r="C333" s="11" t="s">
        <v>211</v>
      </c>
      <c r="D333" s="11" t="s">
        <v>2119</v>
      </c>
      <c r="E333" s="11" t="s">
        <v>159</v>
      </c>
      <c r="F333" s="11" t="s">
        <v>213</v>
      </c>
      <c r="G333" s="11" t="s">
        <v>214</v>
      </c>
      <c r="H333" s="11" t="s">
        <v>215</v>
      </c>
      <c r="I333" s="11" t="s">
        <v>216</v>
      </c>
      <c r="J333" s="11" t="s">
        <v>164</v>
      </c>
      <c r="L333" s="2" t="s">
        <v>178</v>
      </c>
      <c r="M333" s="13" t="s">
        <v>2221</v>
      </c>
      <c r="N333" s="2" t="s">
        <v>2264</v>
      </c>
      <c r="O333" s="6" t="s">
        <v>2265</v>
      </c>
      <c r="P333" s="7" t="str">
        <f>HYPERLINK("https://drive.google.com/file/d/1KZGfHQ9i4mEXhob1RbopAbvE4pww8J4A/view?usp=drivesdk","Ammar Jawhar Hussien - Synonyms and reflections in social relations")</f>
        <v>Ammar Jawhar Hussien - Synonyms and reflections in social relations</v>
      </c>
      <c r="Q333" s="2" t="s">
        <v>2266</v>
      </c>
      <c r="R333" s="2"/>
      <c r="S333" s="2"/>
      <c r="T333" s="2"/>
      <c r="U333" s="2"/>
      <c r="V333" s="2"/>
    </row>
    <row r="334">
      <c r="A334" s="13" t="s">
        <v>2267</v>
      </c>
      <c r="B334" s="13" t="s">
        <v>2218</v>
      </c>
      <c r="C334" s="11" t="s">
        <v>2268</v>
      </c>
      <c r="D334" s="11" t="s">
        <v>158</v>
      </c>
      <c r="E334" s="11" t="s">
        <v>202</v>
      </c>
      <c r="F334" s="11" t="s">
        <v>229</v>
      </c>
      <c r="G334" s="11" t="s">
        <v>275</v>
      </c>
      <c r="H334" s="11" t="s">
        <v>612</v>
      </c>
      <c r="I334" s="11" t="s">
        <v>893</v>
      </c>
      <c r="J334" s="11" t="s">
        <v>197</v>
      </c>
      <c r="L334" s="2" t="s">
        <v>178</v>
      </c>
      <c r="M334" s="13" t="s">
        <v>2221</v>
      </c>
      <c r="N334" s="2" t="s">
        <v>2269</v>
      </c>
      <c r="O334" s="6" t="s">
        <v>2270</v>
      </c>
      <c r="P334" s="7" t="str">
        <f>HYPERLINK("https://drive.google.com/file/d/1sX5jfkyYUgkhXFzWAChe0_7yOsOea5uG/view?usp=drivesdk","Zina Adil Ismail Chaqmaqchee - Synonyms and reflections in social relations")</f>
        <v>Zina Adil Ismail Chaqmaqchee - Synonyms and reflections in social relations</v>
      </c>
      <c r="Q334" s="2" t="s">
        <v>2271</v>
      </c>
      <c r="R334" s="2"/>
      <c r="S334" s="2"/>
      <c r="T334" s="2"/>
      <c r="U334" s="2"/>
      <c r="V334" s="2"/>
    </row>
    <row r="335">
      <c r="A335" s="13" t="s">
        <v>2267</v>
      </c>
      <c r="B335" s="13" t="s">
        <v>2218</v>
      </c>
      <c r="C335" s="11" t="s">
        <v>1084</v>
      </c>
      <c r="D335" s="11" t="s">
        <v>158</v>
      </c>
      <c r="E335" s="11" t="s">
        <v>159</v>
      </c>
      <c r="F335" s="11" t="s">
        <v>229</v>
      </c>
      <c r="G335" s="11" t="s">
        <v>275</v>
      </c>
      <c r="H335" s="11" t="s">
        <v>282</v>
      </c>
      <c r="I335" s="11" t="s">
        <v>2210</v>
      </c>
      <c r="J335" s="11" t="s">
        <v>177</v>
      </c>
      <c r="L335" s="2" t="s">
        <v>178</v>
      </c>
      <c r="M335" s="13" t="s">
        <v>2221</v>
      </c>
      <c r="N335" s="2" t="s">
        <v>2272</v>
      </c>
      <c r="O335" s="6" t="s">
        <v>2273</v>
      </c>
      <c r="P335" s="7" t="str">
        <f>HYPERLINK("https://drive.google.com/file/d/1dFaeBHdG-E7NwGzEDMaagq4S5MqEUtPU/view?usp=drivesdk","Haideh Ghaderi - Synonyms and reflections in social relations")</f>
        <v>Haideh Ghaderi - Synonyms and reflections in social relations</v>
      </c>
      <c r="Q335" s="2" t="s">
        <v>2274</v>
      </c>
      <c r="R335" s="2"/>
      <c r="S335" s="2"/>
      <c r="T335" s="2"/>
      <c r="U335" s="2"/>
      <c r="V335" s="2"/>
    </row>
    <row r="336">
      <c r="A336" s="13" t="s">
        <v>2275</v>
      </c>
      <c r="B336" s="13" t="s">
        <v>2218</v>
      </c>
      <c r="C336" s="11" t="s">
        <v>2124</v>
      </c>
      <c r="D336" s="11" t="s">
        <v>171</v>
      </c>
      <c r="E336" s="11" t="s">
        <v>172</v>
      </c>
      <c r="F336" s="11" t="s">
        <v>229</v>
      </c>
      <c r="G336" s="11" t="s">
        <v>275</v>
      </c>
      <c r="H336" s="11" t="s">
        <v>2125</v>
      </c>
      <c r="I336" s="11" t="s">
        <v>247</v>
      </c>
      <c r="J336" s="11" t="s">
        <v>197</v>
      </c>
      <c r="L336" s="2" t="s">
        <v>178</v>
      </c>
      <c r="M336" s="13" t="s">
        <v>2221</v>
      </c>
      <c r="N336" s="2" t="s">
        <v>2276</v>
      </c>
      <c r="O336" s="6" t="s">
        <v>2277</v>
      </c>
      <c r="P336" s="7" t="str">
        <f>HYPERLINK("https://drive.google.com/file/d/102ezD74yNGTHeNrvEfJlNn0toyyOqTJl/view?usp=drivesdk","SAMIAA JAMIL - Synonyms and reflections in social relations")</f>
        <v>SAMIAA JAMIL - Synonyms and reflections in social relations</v>
      </c>
      <c r="Q336" s="2" t="s">
        <v>2278</v>
      </c>
      <c r="R336" s="2"/>
      <c r="S336" s="2"/>
      <c r="T336" s="2"/>
      <c r="U336" s="2"/>
      <c r="V336" s="2"/>
    </row>
    <row r="337">
      <c r="A337" s="13" t="s">
        <v>2279</v>
      </c>
      <c r="B337" s="13" t="s">
        <v>2218</v>
      </c>
      <c r="C337" s="11" t="s">
        <v>2280</v>
      </c>
      <c r="D337" s="11" t="s">
        <v>171</v>
      </c>
      <c r="E337" s="11" t="s">
        <v>202</v>
      </c>
      <c r="F337" s="11" t="s">
        <v>229</v>
      </c>
      <c r="G337" s="11" t="s">
        <v>275</v>
      </c>
      <c r="H337" s="11" t="s">
        <v>2125</v>
      </c>
      <c r="I337" s="11" t="s">
        <v>2281</v>
      </c>
      <c r="J337" s="11" t="s">
        <v>164</v>
      </c>
      <c r="L337" s="2" t="s">
        <v>178</v>
      </c>
      <c r="M337" s="13" t="s">
        <v>2221</v>
      </c>
      <c r="N337" s="2" t="s">
        <v>2282</v>
      </c>
      <c r="O337" s="6" t="s">
        <v>2283</v>
      </c>
      <c r="P337" s="7" t="str">
        <f>HYPERLINK("https://drive.google.com/file/d/1bvTxqUmbB3xYX47_yIPe2srK8lkJhNYN/view?usp=drivesdk","Mahmoud Ahmed Hassan - Synonyms and reflections in social relations")</f>
        <v>Mahmoud Ahmed Hassan - Synonyms and reflections in social relations</v>
      </c>
      <c r="Q337" s="2" t="s">
        <v>2284</v>
      </c>
      <c r="R337" s="2"/>
      <c r="S337" s="2"/>
      <c r="T337" s="2"/>
      <c r="U337" s="2"/>
      <c r="V337" s="2"/>
    </row>
    <row r="338">
      <c r="A338" s="13" t="s">
        <v>2285</v>
      </c>
      <c r="B338" s="13" t="s">
        <v>2218</v>
      </c>
      <c r="C338" s="11" t="s">
        <v>2286</v>
      </c>
      <c r="D338" s="11" t="s">
        <v>171</v>
      </c>
      <c r="E338" s="11" t="s">
        <v>202</v>
      </c>
      <c r="F338" s="11" t="s">
        <v>229</v>
      </c>
      <c r="G338" s="11" t="s">
        <v>275</v>
      </c>
      <c r="H338" s="11" t="s">
        <v>2287</v>
      </c>
      <c r="I338" s="11" t="s">
        <v>2288</v>
      </c>
      <c r="J338" s="11" t="s">
        <v>197</v>
      </c>
      <c r="L338" s="2" t="s">
        <v>178</v>
      </c>
      <c r="M338" s="13" t="s">
        <v>2221</v>
      </c>
      <c r="N338" s="2" t="s">
        <v>2289</v>
      </c>
      <c r="O338" s="6" t="s">
        <v>2290</v>
      </c>
      <c r="P338" s="7" t="str">
        <f>HYPERLINK("https://drive.google.com/file/d/1TvMuXjgjcbOQMypg5wUvQQn9WozEv_7V/view?usp=drivesdk","Mazin Sherzad Othman - Synonyms and reflections in social relations")</f>
        <v>Mazin Sherzad Othman - Synonyms and reflections in social relations</v>
      </c>
      <c r="Q338" s="2" t="s">
        <v>2291</v>
      </c>
      <c r="R338" s="2"/>
      <c r="S338" s="2"/>
      <c r="T338" s="2"/>
      <c r="U338" s="2"/>
      <c r="V338" s="2"/>
    </row>
    <row r="339">
      <c r="A339" s="13" t="s">
        <v>2292</v>
      </c>
      <c r="B339" s="13" t="s">
        <v>2218</v>
      </c>
      <c r="C339" s="11" t="s">
        <v>2293</v>
      </c>
      <c r="D339" s="11" t="s">
        <v>158</v>
      </c>
      <c r="E339" s="11" t="s">
        <v>159</v>
      </c>
      <c r="F339" s="11" t="s">
        <v>152</v>
      </c>
      <c r="G339" s="11" t="s">
        <v>153</v>
      </c>
      <c r="H339" s="11" t="s">
        <v>231</v>
      </c>
      <c r="I339" s="11" t="s">
        <v>2294</v>
      </c>
      <c r="J339" s="11" t="s">
        <v>177</v>
      </c>
      <c r="L339" s="2" t="s">
        <v>178</v>
      </c>
      <c r="M339" s="13" t="s">
        <v>2221</v>
      </c>
      <c r="N339" s="2" t="s">
        <v>2295</v>
      </c>
      <c r="O339" s="6" t="s">
        <v>2296</v>
      </c>
      <c r="P339" s="7" t="str">
        <f>HYPERLINK("https://drive.google.com/file/d/1g5OHfGShg_NE2N0681MMhZIgyD0Posj7/view?usp=drivesdk","sarbaz majeed omer - Synonyms and reflections in social relations")</f>
        <v>sarbaz majeed omer - Synonyms and reflections in social relations</v>
      </c>
      <c r="Q339" s="2" t="s">
        <v>2297</v>
      </c>
      <c r="R339" s="2"/>
      <c r="S339" s="2"/>
      <c r="T339" s="2"/>
      <c r="U339" s="2"/>
      <c r="V339" s="2"/>
    </row>
    <row r="340">
      <c r="A340" s="13" t="s">
        <v>2298</v>
      </c>
      <c r="B340" s="13" t="s">
        <v>2218</v>
      </c>
      <c r="C340" s="11" t="s">
        <v>937</v>
      </c>
      <c r="D340" s="11" t="s">
        <v>158</v>
      </c>
      <c r="E340" s="11" t="s">
        <v>159</v>
      </c>
      <c r="F340" s="11" t="s">
        <v>610</v>
      </c>
      <c r="G340" s="11" t="s">
        <v>916</v>
      </c>
      <c r="H340" s="11" t="s">
        <v>938</v>
      </c>
      <c r="I340" s="11" t="s">
        <v>319</v>
      </c>
      <c r="J340" s="11" t="s">
        <v>177</v>
      </c>
      <c r="L340" s="2" t="s">
        <v>178</v>
      </c>
      <c r="M340" s="13" t="s">
        <v>2221</v>
      </c>
      <c r="N340" s="2" t="s">
        <v>2299</v>
      </c>
      <c r="O340" s="6" t="s">
        <v>2300</v>
      </c>
      <c r="P340" s="7" t="str">
        <f>HYPERLINK("https://drive.google.com/file/d/1Qt7I7K4DPpBafiDx56dRWLyg8mz4hSkA/view?usp=drivesdk","AMJAD AHMED JUMAAH - Synonyms and reflections in social relations")</f>
        <v>AMJAD AHMED JUMAAH - Synonyms and reflections in social relations</v>
      </c>
      <c r="Q340" s="2" t="s">
        <v>2301</v>
      </c>
      <c r="R340" s="2"/>
      <c r="S340" s="2"/>
      <c r="T340" s="2"/>
      <c r="U340" s="2"/>
      <c r="V340" s="2"/>
    </row>
    <row r="341">
      <c r="A341" s="13" t="s">
        <v>2302</v>
      </c>
      <c r="B341" s="13" t="s">
        <v>2218</v>
      </c>
      <c r="C341" s="11" t="s">
        <v>2100</v>
      </c>
      <c r="D341" s="11" t="s">
        <v>171</v>
      </c>
      <c r="E341" s="11" t="s">
        <v>172</v>
      </c>
      <c r="F341" s="11" t="s">
        <v>213</v>
      </c>
      <c r="G341" s="11" t="s">
        <v>2101</v>
      </c>
      <c r="H341" s="11" t="s">
        <v>2102</v>
      </c>
      <c r="I341" s="11" t="s">
        <v>176</v>
      </c>
      <c r="J341" s="11" t="s">
        <v>197</v>
      </c>
      <c r="L341" s="2" t="s">
        <v>178</v>
      </c>
      <c r="M341" s="13" t="s">
        <v>2221</v>
      </c>
      <c r="N341" s="2" t="s">
        <v>2303</v>
      </c>
      <c r="O341" s="6" t="s">
        <v>2304</v>
      </c>
      <c r="P341" s="7" t="str">
        <f>HYPERLINK("https://drive.google.com/file/d/1qEkowgiTI27vb-IUoxlzqMwYzInD8aiZ/view?usp=drivesdk","Mikaeel Biro Munaf - Synonyms and reflections in social relations")</f>
        <v>Mikaeel Biro Munaf - Synonyms and reflections in social relations</v>
      </c>
      <c r="Q341" s="2" t="s">
        <v>2305</v>
      </c>
      <c r="R341" s="2"/>
      <c r="S341" s="2"/>
      <c r="T341" s="2"/>
      <c r="U341" s="2"/>
      <c r="V341" s="2"/>
    </row>
    <row r="342">
      <c r="A342" s="13" t="s">
        <v>2306</v>
      </c>
      <c r="B342" s="13" t="s">
        <v>2218</v>
      </c>
      <c r="C342" s="11" t="s">
        <v>228</v>
      </c>
      <c r="D342" s="11" t="s">
        <v>171</v>
      </c>
      <c r="E342" s="11" t="s">
        <v>172</v>
      </c>
      <c r="F342" s="11" t="s">
        <v>229</v>
      </c>
      <c r="G342" s="11" t="s">
        <v>230</v>
      </c>
      <c r="H342" s="11" t="s">
        <v>932</v>
      </c>
      <c r="I342" s="11" t="s">
        <v>232</v>
      </c>
      <c r="J342" s="11" t="s">
        <v>197</v>
      </c>
      <c r="L342" s="2" t="s">
        <v>178</v>
      </c>
      <c r="M342" s="13" t="s">
        <v>2221</v>
      </c>
      <c r="N342" s="2" t="s">
        <v>2307</v>
      </c>
      <c r="O342" s="6" t="s">
        <v>2308</v>
      </c>
      <c r="P342" s="7" t="str">
        <f>HYPERLINK("https://drive.google.com/file/d/1SSsORpWWlkXh4Ttx1AwwGzac3p8GHEI6/view?usp=drivesdk","Kaifi Muhammad Aziz - Synonyms and reflections in social relations")</f>
        <v>Kaifi Muhammad Aziz - Synonyms and reflections in social relations</v>
      </c>
      <c r="Q342" s="2" t="s">
        <v>2309</v>
      </c>
      <c r="R342" s="2"/>
      <c r="S342" s="2"/>
      <c r="T342" s="2"/>
      <c r="U342" s="2"/>
      <c r="V342" s="2"/>
    </row>
    <row r="343">
      <c r="A343" s="13" t="s">
        <v>2310</v>
      </c>
      <c r="B343" s="13" t="s">
        <v>2218</v>
      </c>
      <c r="C343" s="11" t="s">
        <v>1238</v>
      </c>
      <c r="D343" s="11" t="s">
        <v>158</v>
      </c>
      <c r="E343" s="11" t="s">
        <v>159</v>
      </c>
      <c r="F343" s="11" t="s">
        <v>1018</v>
      </c>
      <c r="G343" s="11" t="s">
        <v>153</v>
      </c>
      <c r="H343" s="11" t="s">
        <v>1239</v>
      </c>
      <c r="I343" s="11" t="s">
        <v>1240</v>
      </c>
      <c r="J343" s="11" t="s">
        <v>177</v>
      </c>
      <c r="L343" s="2" t="s">
        <v>178</v>
      </c>
      <c r="M343" s="13" t="s">
        <v>2221</v>
      </c>
      <c r="N343" s="2" t="s">
        <v>2311</v>
      </c>
      <c r="O343" s="6" t="s">
        <v>2312</v>
      </c>
      <c r="P343" s="7" t="str">
        <f>HYPERLINK("https://drive.google.com/file/d/1BNYtm7y3Q-wr3J9m-1gZzv2oWsxl3w5X/view?usp=drivesdk","Bnar Hussain Ayub - Synonyms and reflections in social relations")</f>
        <v>Bnar Hussain Ayub - Synonyms and reflections in social relations</v>
      </c>
      <c r="Q343" s="2" t="s">
        <v>2313</v>
      </c>
      <c r="R343" s="2"/>
      <c r="S343" s="2"/>
      <c r="T343" s="2"/>
      <c r="U343" s="2"/>
      <c r="V343" s="2"/>
    </row>
    <row r="344">
      <c r="A344" s="13" t="s">
        <v>2314</v>
      </c>
      <c r="B344" s="13" t="s">
        <v>2218</v>
      </c>
      <c r="C344" s="11" t="s">
        <v>2315</v>
      </c>
      <c r="D344" s="11" t="s">
        <v>171</v>
      </c>
      <c r="E344" s="11" t="s">
        <v>172</v>
      </c>
      <c r="F344" s="11" t="s">
        <v>229</v>
      </c>
      <c r="G344" s="11" t="s">
        <v>916</v>
      </c>
      <c r="H344" s="11" t="s">
        <v>816</v>
      </c>
      <c r="I344" s="11" t="s">
        <v>437</v>
      </c>
      <c r="J344" s="11" t="s">
        <v>197</v>
      </c>
      <c r="L344" s="2" t="s">
        <v>178</v>
      </c>
      <c r="M344" s="13" t="s">
        <v>2221</v>
      </c>
      <c r="N344" s="2" t="s">
        <v>2316</v>
      </c>
      <c r="O344" s="6" t="s">
        <v>2317</v>
      </c>
      <c r="P344" s="7" t="str">
        <f>HYPERLINK("https://drive.google.com/file/d/1FIJYcaAicnxkzZOlNFwwVvPEmOxoA-3q/view?usp=drivesdk","Dr. NAQEE HAMZAH JASIM AL SIYAF - Synonyms and reflections in social relations")</f>
        <v>Dr. NAQEE HAMZAH JASIM AL SIYAF - Synonyms and reflections in social relations</v>
      </c>
      <c r="Q344" s="2" t="s">
        <v>2318</v>
      </c>
      <c r="R344" s="2"/>
      <c r="S344" s="2"/>
      <c r="T344" s="2"/>
      <c r="U344" s="2"/>
      <c r="V344" s="2"/>
    </row>
    <row r="345">
      <c r="A345" s="13" t="s">
        <v>2319</v>
      </c>
      <c r="B345" s="13" t="s">
        <v>2218</v>
      </c>
      <c r="C345" s="11" t="s">
        <v>1187</v>
      </c>
      <c r="D345" s="11" t="s">
        <v>158</v>
      </c>
      <c r="E345" s="11" t="s">
        <v>159</v>
      </c>
      <c r="F345" s="11" t="s">
        <v>213</v>
      </c>
      <c r="G345" s="11" t="s">
        <v>214</v>
      </c>
      <c r="H345" s="11" t="s">
        <v>1049</v>
      </c>
      <c r="I345" s="11" t="s">
        <v>1050</v>
      </c>
      <c r="J345" s="11" t="s">
        <v>197</v>
      </c>
      <c r="L345" s="2" t="s">
        <v>178</v>
      </c>
      <c r="M345" s="13" t="s">
        <v>2221</v>
      </c>
      <c r="N345" s="2" t="s">
        <v>2320</v>
      </c>
      <c r="O345" s="6" t="s">
        <v>2321</v>
      </c>
      <c r="P345" s="7" t="str">
        <f>HYPERLINK("https://drive.google.com/file/d/1usPbVXkOxxaIIASYJwt36Qcqx5FamJVI/view?usp=drivesdk","Hakeem Hasan Sulaiman - Synonyms and reflections in social relations")</f>
        <v>Hakeem Hasan Sulaiman - Synonyms and reflections in social relations</v>
      </c>
      <c r="Q345" s="2" t="s">
        <v>2322</v>
      </c>
      <c r="R345" s="2"/>
      <c r="S345" s="2"/>
      <c r="T345" s="2"/>
      <c r="U345" s="2"/>
      <c r="V345" s="2"/>
    </row>
    <row r="346">
      <c r="A346" s="13" t="s">
        <v>2323</v>
      </c>
      <c r="B346" s="13" t="s">
        <v>2218</v>
      </c>
      <c r="C346" s="11" t="s">
        <v>2004</v>
      </c>
      <c r="D346" s="11" t="s">
        <v>158</v>
      </c>
      <c r="E346" s="11" t="s">
        <v>159</v>
      </c>
      <c r="F346" s="11" t="s">
        <v>1289</v>
      </c>
      <c r="G346" s="11" t="s">
        <v>275</v>
      </c>
      <c r="H346" s="11" t="s">
        <v>2005</v>
      </c>
      <c r="I346" s="11" t="s">
        <v>963</v>
      </c>
      <c r="J346" s="11" t="s">
        <v>177</v>
      </c>
      <c r="L346" s="2" t="s">
        <v>178</v>
      </c>
      <c r="M346" s="13" t="s">
        <v>2221</v>
      </c>
      <c r="N346" s="2" t="s">
        <v>2324</v>
      </c>
      <c r="O346" s="6" t="s">
        <v>2325</v>
      </c>
      <c r="P346" s="7" t="str">
        <f>HYPERLINK("https://drive.google.com/file/d/1cCj4xf26FTwzKEzxwuy_zCGl2DvT6JX7/view?usp=drivesdk","Muna salah al-deen yousif - Synonyms and reflections in social relations")</f>
        <v>Muna salah al-deen yousif - Synonyms and reflections in social relations</v>
      </c>
      <c r="Q346" s="2" t="s">
        <v>2326</v>
      </c>
      <c r="R346" s="2"/>
      <c r="S346" s="2"/>
      <c r="T346" s="2"/>
      <c r="U346" s="2"/>
      <c r="V346" s="2"/>
    </row>
    <row r="347">
      <c r="A347" s="13" t="s">
        <v>2327</v>
      </c>
      <c r="B347" s="13" t="s">
        <v>2218</v>
      </c>
      <c r="C347" s="11" t="s">
        <v>922</v>
      </c>
      <c r="D347" s="11" t="s">
        <v>158</v>
      </c>
      <c r="E347" s="11" t="s">
        <v>159</v>
      </c>
      <c r="F347" s="12" t="s">
        <v>923</v>
      </c>
      <c r="G347" s="12" t="s">
        <v>2328</v>
      </c>
      <c r="H347" s="12" t="s">
        <v>925</v>
      </c>
      <c r="I347" s="11" t="s">
        <v>926</v>
      </c>
      <c r="J347" s="11" t="s">
        <v>207</v>
      </c>
      <c r="L347" s="2" t="s">
        <v>178</v>
      </c>
      <c r="M347" s="13" t="s">
        <v>2221</v>
      </c>
      <c r="N347" s="2" t="s">
        <v>2329</v>
      </c>
      <c r="O347" s="6" t="s">
        <v>2330</v>
      </c>
      <c r="P347" s="7" t="str">
        <f>HYPERLINK("https://drive.google.com/file/d/12EJKyLWf71pVY9xfu4OPgrtvhksqGznf/view?usp=drivesdk","Taha Aziz Ahmed - Synonyms and reflections in social relations")</f>
        <v>Taha Aziz Ahmed - Synonyms and reflections in social relations</v>
      </c>
      <c r="Q347" s="2" t="s">
        <v>2331</v>
      </c>
      <c r="R347" s="2"/>
      <c r="S347" s="2"/>
      <c r="T347" s="2"/>
      <c r="U347" s="2"/>
      <c r="V347" s="2"/>
    </row>
    <row r="348">
      <c r="A348" s="13" t="s">
        <v>2327</v>
      </c>
      <c r="B348" s="13" t="s">
        <v>2218</v>
      </c>
      <c r="C348" s="11" t="s">
        <v>1681</v>
      </c>
      <c r="D348" s="11" t="s">
        <v>158</v>
      </c>
      <c r="E348" s="11" t="s">
        <v>159</v>
      </c>
      <c r="F348" s="12" t="s">
        <v>1223</v>
      </c>
      <c r="G348" s="12" t="s">
        <v>2332</v>
      </c>
      <c r="H348" s="12" t="s">
        <v>402</v>
      </c>
      <c r="I348" s="11" t="s">
        <v>1682</v>
      </c>
      <c r="J348" s="11" t="s">
        <v>164</v>
      </c>
      <c r="L348" s="2" t="s">
        <v>178</v>
      </c>
      <c r="M348" s="13" t="s">
        <v>2221</v>
      </c>
      <c r="N348" s="2" t="s">
        <v>2333</v>
      </c>
      <c r="O348" s="6" t="s">
        <v>2334</v>
      </c>
      <c r="P348" s="7" t="str">
        <f>HYPERLINK("https://drive.google.com/file/d/1hp6SJ7GBU01WK09yn7pQ5Evlb4vbC946/view?usp=drivesdk","abdullah qader awla - Synonyms and reflections in social relations")</f>
        <v>abdullah qader awla - Synonyms and reflections in social relations</v>
      </c>
      <c r="Q348" s="2" t="s">
        <v>2335</v>
      </c>
      <c r="R348" s="2"/>
      <c r="S348" s="2"/>
      <c r="T348" s="2"/>
      <c r="U348" s="2"/>
      <c r="V348" s="2"/>
    </row>
    <row r="349">
      <c r="A349" s="13" t="s">
        <v>2336</v>
      </c>
      <c r="B349" s="13" t="s">
        <v>2218</v>
      </c>
      <c r="C349" s="11" t="s">
        <v>260</v>
      </c>
      <c r="D349" s="11" t="s">
        <v>171</v>
      </c>
      <c r="E349" s="11" t="s">
        <v>202</v>
      </c>
      <c r="F349" s="11" t="s">
        <v>152</v>
      </c>
      <c r="G349" s="11" t="s">
        <v>153</v>
      </c>
      <c r="H349" s="11" t="s">
        <v>527</v>
      </c>
      <c r="I349" s="11" t="s">
        <v>262</v>
      </c>
      <c r="J349" s="11" t="s">
        <v>164</v>
      </c>
      <c r="L349" s="2" t="s">
        <v>178</v>
      </c>
      <c r="M349" s="13" t="s">
        <v>2221</v>
      </c>
      <c r="N349" s="2" t="s">
        <v>2337</v>
      </c>
      <c r="O349" s="6" t="s">
        <v>2338</v>
      </c>
      <c r="P349" s="7" t="str">
        <f>HYPERLINK("https://drive.google.com/file/d/14kJO1GqLReeHKllALhhdcjk6IEx3YKJm/view?usp=drivesdk","saadaldeen muhammad nuri saed - Synonyms and reflections in social relations")</f>
        <v>saadaldeen muhammad nuri saed - Synonyms and reflections in social relations</v>
      </c>
      <c r="Q349" s="2" t="s">
        <v>2339</v>
      </c>
      <c r="R349" s="2"/>
      <c r="S349" s="2"/>
      <c r="T349" s="2"/>
      <c r="U349" s="2"/>
      <c r="V349" s="2"/>
    </row>
    <row r="350">
      <c r="A350" s="13" t="s">
        <v>2340</v>
      </c>
      <c r="B350" s="13" t="s">
        <v>2218</v>
      </c>
      <c r="C350" s="11" t="s">
        <v>2085</v>
      </c>
      <c r="D350" s="11" t="s">
        <v>158</v>
      </c>
      <c r="E350" s="11" t="s">
        <v>159</v>
      </c>
      <c r="F350" s="11" t="s">
        <v>229</v>
      </c>
      <c r="G350" s="11" t="s">
        <v>275</v>
      </c>
      <c r="H350" s="11" t="s">
        <v>282</v>
      </c>
      <c r="I350" s="11" t="s">
        <v>2086</v>
      </c>
      <c r="J350" s="11" t="s">
        <v>177</v>
      </c>
      <c r="L350" s="2" t="s">
        <v>178</v>
      </c>
      <c r="M350" s="13" t="s">
        <v>2221</v>
      </c>
      <c r="N350" s="2" t="s">
        <v>2341</v>
      </c>
      <c r="O350" s="6" t="s">
        <v>2342</v>
      </c>
      <c r="P350" s="7" t="str">
        <f>HYPERLINK("https://drive.google.com/file/d/1bcM1R_qAvOyeAD6OD1W6yegfFg5tGQCw/view?usp=drivesdk","Hameed Hameed Nabee - Synonyms and reflections in social relations")</f>
        <v>Hameed Hameed Nabee - Synonyms and reflections in social relations</v>
      </c>
      <c r="Q350" s="2" t="s">
        <v>2343</v>
      </c>
      <c r="R350" s="2"/>
      <c r="S350" s="2"/>
      <c r="T350" s="2"/>
      <c r="U350" s="2"/>
      <c r="V350" s="2"/>
    </row>
    <row r="351">
      <c r="A351" s="13" t="s">
        <v>2344</v>
      </c>
      <c r="B351" s="13" t="s">
        <v>2218</v>
      </c>
      <c r="C351" s="11" t="s">
        <v>2345</v>
      </c>
      <c r="D351" s="11" t="s">
        <v>158</v>
      </c>
      <c r="E351" s="11" t="s">
        <v>159</v>
      </c>
      <c r="F351" s="11" t="s">
        <v>229</v>
      </c>
      <c r="G351" s="11" t="s">
        <v>275</v>
      </c>
      <c r="H351" s="11" t="s">
        <v>2245</v>
      </c>
      <c r="I351" s="11" t="s">
        <v>1212</v>
      </c>
      <c r="J351" s="11" t="s">
        <v>164</v>
      </c>
      <c r="L351" s="2" t="s">
        <v>178</v>
      </c>
      <c r="M351" s="13" t="s">
        <v>2221</v>
      </c>
      <c r="N351" s="2" t="s">
        <v>2346</v>
      </c>
      <c r="O351" s="6" t="s">
        <v>2347</v>
      </c>
      <c r="P351" s="7" t="str">
        <f>HYPERLINK("https://drive.google.com/file/d/1JRDWloCXWhv1vDEbkmHcRn5IY_5Bbb1_/view?usp=drivesdk","Nihad mohammed qader - Synonyms and reflections in social relations")</f>
        <v>Nihad mohammed qader - Synonyms and reflections in social relations</v>
      </c>
      <c r="Q351" s="2" t="s">
        <v>2348</v>
      </c>
      <c r="R351" s="2"/>
      <c r="S351" s="2"/>
      <c r="T351" s="2"/>
      <c r="U351" s="2"/>
      <c r="V351" s="2"/>
    </row>
    <row r="352">
      <c r="A352" s="13" t="s">
        <v>2344</v>
      </c>
      <c r="B352" s="13" t="s">
        <v>2218</v>
      </c>
      <c r="C352" s="11" t="s">
        <v>2349</v>
      </c>
      <c r="D352" s="11" t="s">
        <v>158</v>
      </c>
      <c r="E352" s="11" t="s">
        <v>159</v>
      </c>
      <c r="F352" s="11" t="s">
        <v>213</v>
      </c>
      <c r="G352" s="11" t="s">
        <v>1883</v>
      </c>
      <c r="H352" s="11" t="s">
        <v>282</v>
      </c>
      <c r="I352" s="11" t="s">
        <v>2350</v>
      </c>
      <c r="J352" s="11" t="s">
        <v>164</v>
      </c>
      <c r="L352" s="2" t="s">
        <v>178</v>
      </c>
      <c r="M352" s="13" t="s">
        <v>2221</v>
      </c>
      <c r="N352" s="2" t="s">
        <v>2351</v>
      </c>
      <c r="O352" s="6" t="s">
        <v>2352</v>
      </c>
      <c r="P352" s="7" t="str">
        <f>HYPERLINK("https://drive.google.com/file/d/1aI_mPdOSCWBzaE4L1Swivvv6rW9PPqD9/view?usp=drivesdk","Sarbast Hussein Mikaeel - Synonyms and reflections in social relations")</f>
        <v>Sarbast Hussein Mikaeel - Synonyms and reflections in social relations</v>
      </c>
      <c r="Q352" s="2" t="s">
        <v>2353</v>
      </c>
      <c r="R352" s="2"/>
      <c r="S352" s="2"/>
      <c r="T352" s="2"/>
      <c r="U352" s="2"/>
      <c r="V352" s="2"/>
    </row>
    <row r="353">
      <c r="A353" s="13" t="s">
        <v>2354</v>
      </c>
      <c r="B353" s="13" t="s">
        <v>2218</v>
      </c>
      <c r="C353" s="11" t="s">
        <v>2355</v>
      </c>
      <c r="D353" s="11" t="s">
        <v>158</v>
      </c>
      <c r="E353" s="11" t="s">
        <v>172</v>
      </c>
      <c r="F353" s="11" t="s">
        <v>229</v>
      </c>
      <c r="G353" s="11" t="s">
        <v>275</v>
      </c>
      <c r="H353" s="11" t="s">
        <v>2287</v>
      </c>
      <c r="I353" s="11" t="s">
        <v>1124</v>
      </c>
      <c r="J353" s="11" t="s">
        <v>197</v>
      </c>
      <c r="L353" s="2" t="s">
        <v>178</v>
      </c>
      <c r="M353" s="13" t="s">
        <v>2221</v>
      </c>
      <c r="N353" s="2" t="s">
        <v>2356</v>
      </c>
      <c r="O353" s="6" t="s">
        <v>2357</v>
      </c>
      <c r="P353" s="7" t="str">
        <f>HYPERLINK("https://drive.google.com/file/d/1t875JbontdZEoD8XCsuz4O6qLM61cRkW/view?usp=drivesdk","Mohammad Saadatian - Synonyms and reflections in social relations")</f>
        <v>Mohammad Saadatian - Synonyms and reflections in social relations</v>
      </c>
      <c r="Q353" s="2" t="s">
        <v>2358</v>
      </c>
      <c r="R353" s="2"/>
      <c r="S353" s="2"/>
      <c r="T353" s="2"/>
      <c r="U353" s="2"/>
      <c r="V353" s="2"/>
    </row>
    <row r="354">
      <c r="A354" s="13" t="s">
        <v>2359</v>
      </c>
      <c r="B354" s="13" t="s">
        <v>2218</v>
      </c>
      <c r="C354" s="11" t="s">
        <v>1537</v>
      </c>
      <c r="D354" s="11" t="s">
        <v>171</v>
      </c>
      <c r="E354" s="11" t="s">
        <v>172</v>
      </c>
      <c r="F354" s="11" t="s">
        <v>213</v>
      </c>
      <c r="G354" s="11" t="s">
        <v>214</v>
      </c>
      <c r="H354" s="11" t="s">
        <v>2140</v>
      </c>
      <c r="I354" s="11" t="s">
        <v>1158</v>
      </c>
      <c r="J354" s="11" t="s">
        <v>197</v>
      </c>
      <c r="L354" s="2" t="s">
        <v>178</v>
      </c>
      <c r="M354" s="13" t="s">
        <v>2221</v>
      </c>
      <c r="N354" s="2" t="s">
        <v>2360</v>
      </c>
      <c r="O354" s="6" t="s">
        <v>2361</v>
      </c>
      <c r="P354" s="7" t="str">
        <f>HYPERLINK("https://drive.google.com/file/d/1MwoCz0Va9hpIWRllL0G4ZMxlLPHgD6Ro/view?usp=drivesdk","Rizgar Hassan Mohammad - Synonyms and reflections in social relations")</f>
        <v>Rizgar Hassan Mohammad - Synonyms and reflections in social relations</v>
      </c>
      <c r="Q354" s="2" t="s">
        <v>2362</v>
      </c>
      <c r="R354" s="2"/>
      <c r="S354" s="2"/>
      <c r="T354" s="2"/>
      <c r="U354" s="2"/>
      <c r="V354" s="2"/>
    </row>
    <row r="355">
      <c r="A355" s="13" t="s">
        <v>2363</v>
      </c>
      <c r="B355" s="13" t="s">
        <v>2218</v>
      </c>
      <c r="C355" s="11" t="s">
        <v>2364</v>
      </c>
      <c r="D355" s="11" t="s">
        <v>171</v>
      </c>
      <c r="E355" s="11" t="s">
        <v>172</v>
      </c>
      <c r="F355" s="11" t="s">
        <v>213</v>
      </c>
      <c r="G355" s="11" t="s">
        <v>275</v>
      </c>
      <c r="H355" s="11" t="s">
        <v>612</v>
      </c>
      <c r="I355" s="11" t="s">
        <v>1284</v>
      </c>
      <c r="J355" s="11" t="s">
        <v>177</v>
      </c>
      <c r="L355" s="2" t="s">
        <v>178</v>
      </c>
      <c r="M355" s="13" t="s">
        <v>2221</v>
      </c>
      <c r="N355" s="2" t="s">
        <v>2365</v>
      </c>
      <c r="O355" s="6" t="s">
        <v>2366</v>
      </c>
      <c r="P355" s="7" t="str">
        <f>HYPERLINK("https://drive.google.com/file/d/1lYHKhwPmWe14XitKXbof4ptRUwYIdjdW/view?usp=drivesdk","Nawzar Muhammad Haji - Synonyms and reflections in social relations")</f>
        <v>Nawzar Muhammad Haji - Synonyms and reflections in social relations</v>
      </c>
      <c r="Q355" s="2" t="s">
        <v>2367</v>
      </c>
      <c r="R355" s="2"/>
      <c r="S355" s="2"/>
      <c r="T355" s="2"/>
      <c r="U355" s="2"/>
      <c r="V355" s="2"/>
    </row>
    <row r="356">
      <c r="A356" s="13" t="s">
        <v>2368</v>
      </c>
      <c r="B356" s="13" t="s">
        <v>2218</v>
      </c>
      <c r="C356" s="11" t="s">
        <v>2369</v>
      </c>
      <c r="D356" s="11" t="s">
        <v>171</v>
      </c>
      <c r="E356" s="11" t="s">
        <v>202</v>
      </c>
      <c r="F356" s="11" t="s">
        <v>152</v>
      </c>
      <c r="G356" s="11" t="s">
        <v>153</v>
      </c>
      <c r="H356" s="11" t="s">
        <v>527</v>
      </c>
      <c r="I356" s="11" t="s">
        <v>1037</v>
      </c>
      <c r="J356" s="11" t="s">
        <v>164</v>
      </c>
      <c r="L356" s="2" t="s">
        <v>178</v>
      </c>
      <c r="M356" s="13" t="s">
        <v>2221</v>
      </c>
      <c r="N356" s="2" t="s">
        <v>2370</v>
      </c>
      <c r="O356" s="6" t="s">
        <v>2371</v>
      </c>
      <c r="P356" s="7" t="str">
        <f>HYPERLINK("https://drive.google.com/file/d/1DFhx9Pnhd0eixeX5bat6rRj5Jm1e0q39/view?usp=drivesdk","meeran muhammad salih - Synonyms and reflections in social relations")</f>
        <v>meeran muhammad salih - Synonyms and reflections in social relations</v>
      </c>
      <c r="Q356" s="2" t="s">
        <v>2372</v>
      </c>
      <c r="R356" s="2"/>
      <c r="S356" s="2"/>
      <c r="T356" s="2"/>
      <c r="U356" s="2"/>
      <c r="V356" s="2"/>
    </row>
    <row r="357">
      <c r="A357" s="13" t="s">
        <v>2373</v>
      </c>
      <c r="B357" s="13" t="s">
        <v>2218</v>
      </c>
      <c r="C357" s="11" t="s">
        <v>2113</v>
      </c>
      <c r="D357" s="11" t="s">
        <v>158</v>
      </c>
      <c r="E357" s="11" t="s">
        <v>172</v>
      </c>
      <c r="F357" s="11" t="s">
        <v>1289</v>
      </c>
      <c r="G357" s="11" t="s">
        <v>1483</v>
      </c>
      <c r="H357" s="11" t="s">
        <v>318</v>
      </c>
      <c r="I357" s="11" t="s">
        <v>2374</v>
      </c>
      <c r="J357" s="11" t="s">
        <v>177</v>
      </c>
      <c r="L357" s="2" t="s">
        <v>178</v>
      </c>
      <c r="M357" s="13" t="s">
        <v>2221</v>
      </c>
      <c r="N357" s="2" t="s">
        <v>2375</v>
      </c>
      <c r="O357" s="6" t="s">
        <v>2376</v>
      </c>
      <c r="P357" s="7" t="str">
        <f>HYPERLINK("https://drive.google.com/file/d/1EyAESwtvPNDxzuSafx6tigZPqSNU5qAm/view?usp=drivesdk","Zhian Zero Shoro - Synonyms and reflections in social relations")</f>
        <v>Zhian Zero Shoro - Synonyms and reflections in social relations</v>
      </c>
      <c r="Q357" s="2" t="s">
        <v>2377</v>
      </c>
      <c r="R357" s="2"/>
      <c r="S357" s="2"/>
      <c r="T357" s="2"/>
      <c r="U357" s="2"/>
      <c r="V357" s="2"/>
    </row>
    <row r="358">
      <c r="A358" s="13" t="s">
        <v>2378</v>
      </c>
      <c r="B358" s="13" t="s">
        <v>2218</v>
      </c>
      <c r="C358" s="11" t="s">
        <v>2379</v>
      </c>
      <c r="D358" s="11" t="s">
        <v>158</v>
      </c>
      <c r="E358" s="11" t="s">
        <v>159</v>
      </c>
      <c r="F358" s="11" t="s">
        <v>152</v>
      </c>
      <c r="G358" s="11" t="s">
        <v>153</v>
      </c>
      <c r="H358" s="11" t="s">
        <v>932</v>
      </c>
      <c r="I358" s="11" t="s">
        <v>1032</v>
      </c>
      <c r="J358" s="11" t="s">
        <v>197</v>
      </c>
      <c r="L358" s="2" t="s">
        <v>178</v>
      </c>
      <c r="M358" s="13" t="s">
        <v>2221</v>
      </c>
      <c r="N358" s="2" t="s">
        <v>2380</v>
      </c>
      <c r="O358" s="6" t="s">
        <v>2381</v>
      </c>
      <c r="P358" s="7" t="str">
        <f>HYPERLINK("https://drive.google.com/file/d/1iQVzRdPNZ4FCI9NCbkBsSY9DlRklXYWu/view?usp=drivesdk","Alan pshtiwan kareem - Synonyms and reflections in social relations")</f>
        <v>Alan pshtiwan kareem - Synonyms and reflections in social relations</v>
      </c>
      <c r="Q358" s="2" t="s">
        <v>2382</v>
      </c>
      <c r="R358" s="2"/>
      <c r="S358" s="2"/>
      <c r="T358" s="2"/>
      <c r="U358" s="2"/>
      <c r="V358" s="2"/>
    </row>
    <row r="359">
      <c r="A359" s="13" t="s">
        <v>2383</v>
      </c>
      <c r="B359" s="13" t="s">
        <v>2218</v>
      </c>
      <c r="C359" s="11" t="s">
        <v>281</v>
      </c>
      <c r="D359" s="11" t="s">
        <v>158</v>
      </c>
      <c r="E359" s="11" t="s">
        <v>159</v>
      </c>
      <c r="F359" s="11" t="s">
        <v>213</v>
      </c>
      <c r="G359" s="11" t="s">
        <v>275</v>
      </c>
      <c r="H359" s="11" t="s">
        <v>282</v>
      </c>
      <c r="I359" s="11" t="s">
        <v>283</v>
      </c>
      <c r="J359" s="11" t="s">
        <v>177</v>
      </c>
      <c r="L359" s="2" t="s">
        <v>178</v>
      </c>
      <c r="M359" s="13" t="s">
        <v>2221</v>
      </c>
      <c r="N359" s="2" t="s">
        <v>2384</v>
      </c>
      <c r="O359" s="6" t="s">
        <v>2385</v>
      </c>
      <c r="P359" s="7" t="str">
        <f>HYPERLINK("https://drive.google.com/file/d/1E6RHQR_I246KSsLUkSKLS4mopcH9r5dG/view?usp=drivesdk","Taher Sheikh Mohammed - Synonyms and reflections in social relations")</f>
        <v>Taher Sheikh Mohammed - Synonyms and reflections in social relations</v>
      </c>
      <c r="Q359" s="2" t="s">
        <v>2386</v>
      </c>
      <c r="R359" s="2"/>
      <c r="S359" s="2"/>
      <c r="T359" s="2"/>
      <c r="U359" s="2"/>
      <c r="V359" s="2"/>
    </row>
    <row r="360">
      <c r="A360" s="13"/>
      <c r="B360" s="13" t="s">
        <v>2218</v>
      </c>
      <c r="C360" s="11" t="s">
        <v>2387</v>
      </c>
      <c r="D360" s="11" t="s">
        <v>171</v>
      </c>
      <c r="E360" s="11" t="s">
        <v>202</v>
      </c>
      <c r="F360" s="11" t="s">
        <v>229</v>
      </c>
      <c r="G360" s="11" t="s">
        <v>153</v>
      </c>
      <c r="H360" s="11" t="s">
        <v>2388</v>
      </c>
      <c r="I360" s="11" t="s">
        <v>2389</v>
      </c>
      <c r="J360" s="11" t="s">
        <v>197</v>
      </c>
      <c r="L360" s="2" t="s">
        <v>178</v>
      </c>
      <c r="M360" s="13" t="s">
        <v>2221</v>
      </c>
      <c r="N360" s="2" t="s">
        <v>2390</v>
      </c>
      <c r="O360" s="6" t="s">
        <v>2391</v>
      </c>
      <c r="P360" s="7" t="str">
        <f>HYPERLINK("https://drive.google.com/file/d/19C88TbTwFX6KAoszqKcsVRhmoCowChKo/view?usp=drivesdk","Abdulmalek othman - Synonyms and reflections in social relations")</f>
        <v>Abdulmalek othman - Synonyms and reflections in social relations</v>
      </c>
      <c r="Q360" s="2" t="s">
        <v>2392</v>
      </c>
      <c r="R360" s="2"/>
      <c r="S360" s="2"/>
      <c r="T360" s="2"/>
      <c r="U360" s="2"/>
      <c r="V360" s="2"/>
    </row>
    <row r="361">
      <c r="A361" s="13"/>
      <c r="B361" s="13" t="s">
        <v>2218</v>
      </c>
      <c r="C361" s="11" t="s">
        <v>1594</v>
      </c>
      <c r="D361" s="11" t="s">
        <v>158</v>
      </c>
      <c r="E361" s="11" t="s">
        <v>159</v>
      </c>
      <c r="F361" s="11" t="s">
        <v>229</v>
      </c>
      <c r="G361" s="11" t="s">
        <v>275</v>
      </c>
      <c r="H361" s="11" t="s">
        <v>816</v>
      </c>
      <c r="I361" s="11" t="s">
        <v>239</v>
      </c>
      <c r="J361" s="11" t="s">
        <v>177</v>
      </c>
      <c r="L361" s="2" t="s">
        <v>178</v>
      </c>
      <c r="M361" s="13" t="s">
        <v>2221</v>
      </c>
      <c r="N361" s="2" t="s">
        <v>2393</v>
      </c>
      <c r="O361" s="6" t="s">
        <v>2394</v>
      </c>
      <c r="P361" s="7" t="str">
        <f>HYPERLINK("https://drive.google.com/file/d/1BKtFKK9vE4DSJM1B1TXFKoJz8oqLUmIW/view?usp=drivesdk","Brwa Hussein m.ameen - Synonyms and reflections in social relations")</f>
        <v>Brwa Hussein m.ameen - Synonyms and reflections in social relations</v>
      </c>
      <c r="Q361" s="2" t="s">
        <v>2395</v>
      </c>
      <c r="R361" s="2"/>
      <c r="S361" s="2"/>
      <c r="T361" s="2"/>
      <c r="U361" s="2"/>
      <c r="V361" s="2"/>
    </row>
    <row r="362">
      <c r="A362" s="13"/>
      <c r="B362" s="13" t="s">
        <v>2218</v>
      </c>
      <c r="C362" s="17" t="s">
        <v>1334</v>
      </c>
      <c r="D362" s="18" t="s">
        <v>171</v>
      </c>
      <c r="E362" s="18" t="s">
        <v>202</v>
      </c>
      <c r="F362" s="18" t="s">
        <v>221</v>
      </c>
      <c r="G362" s="18" t="s">
        <v>222</v>
      </c>
      <c r="H362" s="18" t="s">
        <v>223</v>
      </c>
      <c r="I362" s="11" t="s">
        <v>1335</v>
      </c>
      <c r="J362" s="11" t="s">
        <v>177</v>
      </c>
      <c r="K362" s="12"/>
      <c r="L362" s="2" t="s">
        <v>178</v>
      </c>
      <c r="M362" s="13" t="s">
        <v>2221</v>
      </c>
      <c r="N362" s="2" t="s">
        <v>2396</v>
      </c>
      <c r="O362" s="6" t="s">
        <v>2397</v>
      </c>
      <c r="P362" s="7" t="str">
        <f>HYPERLINK("https://drive.google.com/file/d/1BYkIBcrNwsiFnI2_zwtFcSiCEpyfFssg/view?usp=drivesdk","Falih Jaaz Shlsh - Synonyms and reflections in social relations")</f>
        <v>Falih Jaaz Shlsh - Synonyms and reflections in social relations</v>
      </c>
      <c r="Q362" s="2" t="s">
        <v>2398</v>
      </c>
      <c r="R362" s="2"/>
      <c r="S362" s="2"/>
      <c r="T362" s="2"/>
      <c r="U362" s="2"/>
      <c r="V362" s="2"/>
    </row>
    <row r="363">
      <c r="A363" s="13"/>
      <c r="B363" s="13" t="s">
        <v>2218</v>
      </c>
      <c r="C363" s="11" t="s">
        <v>1057</v>
      </c>
      <c r="D363" s="11" t="s">
        <v>171</v>
      </c>
      <c r="E363" s="11" t="s">
        <v>202</v>
      </c>
      <c r="F363" s="11" t="s">
        <v>152</v>
      </c>
      <c r="G363" s="11" t="s">
        <v>153</v>
      </c>
      <c r="H363" s="11" t="s">
        <v>370</v>
      </c>
      <c r="I363" s="11" t="s">
        <v>1058</v>
      </c>
      <c r="J363" s="11" t="s">
        <v>177</v>
      </c>
      <c r="L363" s="2" t="s">
        <v>178</v>
      </c>
      <c r="M363" s="13" t="s">
        <v>2221</v>
      </c>
      <c r="N363" s="2" t="s">
        <v>2399</v>
      </c>
      <c r="O363" s="6" t="s">
        <v>2400</v>
      </c>
      <c r="P363" s="7" t="str">
        <f>HYPERLINK("https://drive.google.com/file/d/1vuO_jsnkKV5IPQNztfXg8bosim1Im8OC/view?usp=drivesdk","Muayad Abdulrahman Hadeeth - Synonyms and reflections in social relations")</f>
        <v>Muayad Abdulrahman Hadeeth - Synonyms and reflections in social relations</v>
      </c>
      <c r="Q363" s="2" t="s">
        <v>2401</v>
      </c>
      <c r="R363" s="2"/>
      <c r="S363" s="2"/>
      <c r="T363" s="2"/>
      <c r="U363" s="2"/>
      <c r="V363" s="2"/>
    </row>
    <row r="364">
      <c r="A364" s="13"/>
      <c r="B364" s="13" t="s">
        <v>2218</v>
      </c>
      <c r="C364" s="2" t="s">
        <v>1330</v>
      </c>
      <c r="D364" s="2" t="s">
        <v>158</v>
      </c>
      <c r="E364" s="2" t="s">
        <v>159</v>
      </c>
      <c r="F364" s="2" t="s">
        <v>221</v>
      </c>
      <c r="G364" s="2" t="s">
        <v>222</v>
      </c>
      <c r="H364" s="2" t="s">
        <v>223</v>
      </c>
      <c r="I364" s="11" t="s">
        <v>155</v>
      </c>
      <c r="J364" s="11" t="s">
        <v>177</v>
      </c>
      <c r="K364" s="12"/>
      <c r="L364" s="2" t="s">
        <v>178</v>
      </c>
      <c r="M364" s="13" t="s">
        <v>2221</v>
      </c>
      <c r="N364" s="2" t="s">
        <v>2402</v>
      </c>
      <c r="O364" s="6" t="s">
        <v>2403</v>
      </c>
      <c r="P364" s="7" t="str">
        <f>HYPERLINK("https://drive.google.com/file/d/12S1OQMsG5rozRWfgQsmZVoK6VCzF09DW/view?usp=drivesdk","HERSH YOUSIF HAMADAMEEN - Synonyms and reflections in social relations")</f>
        <v>HERSH YOUSIF HAMADAMEEN - Synonyms and reflections in social relations</v>
      </c>
      <c r="Q364" s="2" t="s">
        <v>2404</v>
      </c>
      <c r="R364" s="2"/>
      <c r="S364" s="2"/>
      <c r="T364" s="2"/>
      <c r="U364" s="2"/>
      <c r="V364" s="2"/>
    </row>
    <row r="365">
      <c r="A365" s="13" t="s">
        <v>2405</v>
      </c>
      <c r="B365" s="11" t="s">
        <v>2406</v>
      </c>
      <c r="C365" s="11" t="s">
        <v>799</v>
      </c>
      <c r="D365" s="11" t="s">
        <v>171</v>
      </c>
      <c r="E365" s="11" t="s">
        <v>289</v>
      </c>
      <c r="F365" s="11" t="s">
        <v>665</v>
      </c>
      <c r="G365" s="11" t="s">
        <v>230</v>
      </c>
      <c r="H365" s="11" t="s">
        <v>683</v>
      </c>
      <c r="I365" s="11" t="s">
        <v>801</v>
      </c>
      <c r="J365" s="11" t="s">
        <v>197</v>
      </c>
      <c r="K365" s="11" t="s">
        <v>349</v>
      </c>
      <c r="L365" s="2" t="s">
        <v>1060</v>
      </c>
      <c r="M365" s="13" t="s">
        <v>2407</v>
      </c>
      <c r="N365" s="2" t="s">
        <v>2408</v>
      </c>
      <c r="O365" s="6" t="s">
        <v>2409</v>
      </c>
      <c r="P365" s="7" t="str">
        <f>HYPERLINK("https://drive.google.com/file/d/14QifBCFyYxXVJQdYJWTkyssE_eC_3DlF/view?usp=drivesdk","Dr.Ahlam Ahmed Juma - (Food safety management according to ISO 22000)")</f>
        <v>Dr.Ahlam Ahmed Juma - (Food safety management according to ISO 22000)</v>
      </c>
      <c r="Q365" s="2" t="s">
        <v>2410</v>
      </c>
      <c r="R365" s="2"/>
      <c r="S365" s="2"/>
      <c r="T365" s="2"/>
      <c r="U365" s="2"/>
      <c r="V365" s="2"/>
    </row>
    <row r="366">
      <c r="A366" s="13" t="s">
        <v>2411</v>
      </c>
      <c r="B366" s="11" t="s">
        <v>2406</v>
      </c>
      <c r="C366" s="11" t="s">
        <v>2412</v>
      </c>
      <c r="D366" s="11" t="s">
        <v>158</v>
      </c>
      <c r="E366" s="11" t="s">
        <v>159</v>
      </c>
      <c r="F366" s="12" t="s">
        <v>2413</v>
      </c>
      <c r="G366" s="12" t="s">
        <v>2414</v>
      </c>
      <c r="H366" s="12" t="s">
        <v>2415</v>
      </c>
      <c r="I366" s="11" t="s">
        <v>2416</v>
      </c>
      <c r="J366" s="11" t="s">
        <v>187</v>
      </c>
      <c r="K366" s="22"/>
      <c r="L366" s="2" t="s">
        <v>1060</v>
      </c>
      <c r="M366" s="13" t="s">
        <v>2407</v>
      </c>
      <c r="N366" s="2" t="s">
        <v>2417</v>
      </c>
      <c r="O366" s="6" t="s">
        <v>2418</v>
      </c>
      <c r="P366" s="7" t="str">
        <f>HYPERLINK("https://drive.google.com/file/d/1MDkqkoJP2K9yRc2-QmgD-F2qmNWZP7ls/view?usp=drivesdk","Rana abdulameer mohammed - (Food safety management according to ISO 22000)")</f>
        <v>Rana abdulameer mohammed - (Food safety management according to ISO 22000)</v>
      </c>
      <c r="Q366" s="2" t="s">
        <v>2419</v>
      </c>
    </row>
    <row r="367">
      <c r="A367" s="13" t="s">
        <v>2420</v>
      </c>
      <c r="B367" s="11" t="s">
        <v>2406</v>
      </c>
      <c r="C367" s="11" t="s">
        <v>2421</v>
      </c>
      <c r="D367" s="11" t="s">
        <v>171</v>
      </c>
      <c r="E367" s="11" t="s">
        <v>202</v>
      </c>
      <c r="F367" s="11" t="s">
        <v>665</v>
      </c>
      <c r="G367" s="11" t="s">
        <v>2422</v>
      </c>
      <c r="H367" s="11" t="s">
        <v>2423</v>
      </c>
      <c r="I367" s="11" t="s">
        <v>2424</v>
      </c>
      <c r="J367" s="11" t="s">
        <v>164</v>
      </c>
      <c r="K367" s="11" t="s">
        <v>2425</v>
      </c>
      <c r="L367" s="2" t="s">
        <v>1060</v>
      </c>
      <c r="M367" s="13" t="s">
        <v>2407</v>
      </c>
      <c r="N367" s="2" t="s">
        <v>2426</v>
      </c>
      <c r="O367" s="6" t="s">
        <v>2427</v>
      </c>
      <c r="P367" s="7" t="str">
        <f>HYPERLINK("https://drive.google.com/file/d/1ZhgcUEPFWqnS9RtE7OgjhGQ3APwKMysE/view?usp=drivesdk","Bushra Mahmood Alwan - (Food safety management according to ISO 22000)")</f>
        <v>Bushra Mahmood Alwan - (Food safety management according to ISO 22000)</v>
      </c>
      <c r="Q367" s="2" t="s">
        <v>2428</v>
      </c>
    </row>
    <row r="368">
      <c r="A368" s="13" t="s">
        <v>2429</v>
      </c>
      <c r="B368" s="11" t="s">
        <v>2406</v>
      </c>
      <c r="C368" s="11" t="s">
        <v>2430</v>
      </c>
      <c r="D368" s="11" t="s">
        <v>171</v>
      </c>
      <c r="E368" s="11" t="s">
        <v>202</v>
      </c>
      <c r="F368" s="11" t="s">
        <v>2431</v>
      </c>
      <c r="G368" s="11" t="s">
        <v>2432</v>
      </c>
      <c r="H368" s="11" t="s">
        <v>765</v>
      </c>
      <c r="I368" s="11" t="s">
        <v>2433</v>
      </c>
      <c r="J368" s="11" t="s">
        <v>164</v>
      </c>
      <c r="K368" s="11" t="s">
        <v>2434</v>
      </c>
      <c r="L368" s="2" t="s">
        <v>1060</v>
      </c>
      <c r="M368" s="13" t="s">
        <v>2407</v>
      </c>
      <c r="N368" s="2" t="s">
        <v>2435</v>
      </c>
      <c r="O368" s="6" t="s">
        <v>2436</v>
      </c>
      <c r="P368" s="7" t="str">
        <f>HYPERLINK("https://drive.google.com/file/d/12Gu4UqJNUXTQKNuG3Koz27cyAlTVqvHQ/view?usp=drivesdk","Ebtisam Karim Abdulah - (Food safety management according to ISO 22000)")</f>
        <v>Ebtisam Karim Abdulah - (Food safety management according to ISO 22000)</v>
      </c>
      <c r="Q368" s="2" t="s">
        <v>2437</v>
      </c>
    </row>
    <row r="369">
      <c r="A369" s="13" t="s">
        <v>2438</v>
      </c>
      <c r="B369" s="11" t="s">
        <v>2406</v>
      </c>
      <c r="C369" s="11" t="s">
        <v>2439</v>
      </c>
      <c r="D369" s="11" t="s">
        <v>171</v>
      </c>
      <c r="E369" s="11" t="s">
        <v>289</v>
      </c>
      <c r="F369" s="11" t="s">
        <v>665</v>
      </c>
      <c r="G369" s="11" t="s">
        <v>2440</v>
      </c>
      <c r="H369" s="11" t="s">
        <v>2441</v>
      </c>
      <c r="I369" s="11" t="s">
        <v>2442</v>
      </c>
      <c r="J369" s="11" t="s">
        <v>177</v>
      </c>
      <c r="K369" s="21"/>
      <c r="L369" s="2" t="s">
        <v>1060</v>
      </c>
      <c r="M369" s="13" t="s">
        <v>2407</v>
      </c>
      <c r="N369" s="2" t="s">
        <v>2443</v>
      </c>
      <c r="O369" s="6" t="s">
        <v>2444</v>
      </c>
      <c r="P369" s="7" t="str">
        <f>HYPERLINK("https://drive.google.com/file/d/1EPN8xIn6kUShnxy9SZPV_ZFzcxU0hDs7/view?usp=drivesdk","PROF.DR ABDULHADI HAMEED MAHDI ALTAMEME - (Food safety management according to ISO 22000)")</f>
        <v>PROF.DR ABDULHADI HAMEED MAHDI ALTAMEME - (Food safety management according to ISO 22000)</v>
      </c>
      <c r="Q369" s="2" t="s">
        <v>2445</v>
      </c>
    </row>
    <row r="370">
      <c r="A370" s="13" t="s">
        <v>2446</v>
      </c>
      <c r="B370" s="11" t="s">
        <v>2406</v>
      </c>
      <c r="C370" s="11" t="s">
        <v>2447</v>
      </c>
      <c r="D370" s="11" t="s">
        <v>171</v>
      </c>
      <c r="E370" s="11" t="s">
        <v>172</v>
      </c>
      <c r="F370" s="11" t="s">
        <v>665</v>
      </c>
      <c r="G370" s="11" t="s">
        <v>2448</v>
      </c>
      <c r="H370" s="11" t="s">
        <v>2449</v>
      </c>
      <c r="I370" s="11" t="s">
        <v>2450</v>
      </c>
      <c r="J370" s="11" t="s">
        <v>177</v>
      </c>
      <c r="K370" s="22"/>
      <c r="L370" s="2" t="s">
        <v>1060</v>
      </c>
      <c r="M370" s="13" t="s">
        <v>2407</v>
      </c>
      <c r="N370" s="2" t="s">
        <v>2451</v>
      </c>
      <c r="O370" s="6" t="s">
        <v>2452</v>
      </c>
      <c r="P370" s="7" t="str">
        <f>HYPERLINK("https://drive.google.com/file/d/1FmuIJziL_1jTk8qBb9nSjNC7EtDJqxSL/view?usp=drivesdk","Ali Kadhim Hussein - (Food safety management according to ISO 22000)")</f>
        <v>Ali Kadhim Hussein - (Food safety management according to ISO 22000)</v>
      </c>
      <c r="Q370" s="2" t="s">
        <v>2453</v>
      </c>
    </row>
    <row r="371">
      <c r="A371" s="13" t="s">
        <v>2454</v>
      </c>
      <c r="B371" s="11" t="s">
        <v>2406</v>
      </c>
      <c r="C371" s="11" t="s">
        <v>2455</v>
      </c>
      <c r="D371" s="11" t="s">
        <v>158</v>
      </c>
      <c r="E371" s="11" t="s">
        <v>159</v>
      </c>
      <c r="F371" s="12" t="s">
        <v>2456</v>
      </c>
      <c r="G371" s="12" t="s">
        <v>2457</v>
      </c>
      <c r="H371" s="11" t="s">
        <v>2458</v>
      </c>
      <c r="I371" s="11" t="s">
        <v>2459</v>
      </c>
      <c r="J371" s="11" t="s">
        <v>207</v>
      </c>
      <c r="K371" s="11" t="s">
        <v>349</v>
      </c>
      <c r="L371" s="2" t="s">
        <v>1060</v>
      </c>
      <c r="M371" s="13" t="s">
        <v>2407</v>
      </c>
      <c r="N371" s="2" t="s">
        <v>2460</v>
      </c>
      <c r="O371" s="6" t="s">
        <v>2461</v>
      </c>
      <c r="P371" s="7" t="str">
        <f>HYPERLINK("https://drive.google.com/file/d/1G8NiJUYOwzBD-fV4H0-rilIjlbGKiIaY/view?usp=drivesdk","Zaid Abdul Jabbar - (Food safety management according to ISO 22000)")</f>
        <v>Zaid Abdul Jabbar - (Food safety management according to ISO 22000)</v>
      </c>
      <c r="Q371" s="2" t="s">
        <v>2462</v>
      </c>
    </row>
    <row r="372">
      <c r="A372" s="13" t="s">
        <v>2463</v>
      </c>
      <c r="B372" s="11" t="s">
        <v>2406</v>
      </c>
      <c r="C372" s="11" t="s">
        <v>2464</v>
      </c>
      <c r="D372" s="11" t="s">
        <v>171</v>
      </c>
      <c r="E372" s="11" t="s">
        <v>202</v>
      </c>
      <c r="F372" s="11" t="s">
        <v>2431</v>
      </c>
      <c r="G372" s="11" t="s">
        <v>2465</v>
      </c>
      <c r="H372" s="11" t="s">
        <v>2458</v>
      </c>
      <c r="I372" s="11" t="s">
        <v>2466</v>
      </c>
      <c r="J372" s="11" t="s">
        <v>164</v>
      </c>
      <c r="K372" s="11" t="s">
        <v>2467</v>
      </c>
      <c r="L372" s="2" t="s">
        <v>1060</v>
      </c>
      <c r="M372" s="13" t="s">
        <v>2407</v>
      </c>
      <c r="N372" s="2" t="s">
        <v>2468</v>
      </c>
      <c r="O372" s="6" t="s">
        <v>2469</v>
      </c>
      <c r="P372" s="7" t="str">
        <f>HYPERLINK("https://drive.google.com/file/d/1UaTT0VqgOKubNz8_KT3N5nqWFezYXbdj/view?usp=drivesdk","Ali malik Hameed - (Food safety management according to ISO 22000)")</f>
        <v>Ali malik Hameed - (Food safety management according to ISO 22000)</v>
      </c>
      <c r="Q372" s="2" t="s">
        <v>2470</v>
      </c>
    </row>
    <row r="373">
      <c r="A373" s="13" t="s">
        <v>2471</v>
      </c>
      <c r="B373" s="11" t="s">
        <v>2406</v>
      </c>
      <c r="C373" s="11" t="s">
        <v>2472</v>
      </c>
      <c r="D373" s="11" t="s">
        <v>171</v>
      </c>
      <c r="E373" s="11" t="s">
        <v>202</v>
      </c>
      <c r="F373" s="12" t="s">
        <v>1768</v>
      </c>
      <c r="G373" s="12" t="s">
        <v>1375</v>
      </c>
      <c r="H373" s="12" t="s">
        <v>2473</v>
      </c>
      <c r="I373" s="11" t="s">
        <v>2474</v>
      </c>
      <c r="J373" s="11" t="s">
        <v>187</v>
      </c>
      <c r="K373" s="12" t="s">
        <v>2016</v>
      </c>
      <c r="L373" s="2" t="s">
        <v>1060</v>
      </c>
      <c r="M373" s="13" t="s">
        <v>2407</v>
      </c>
      <c r="N373" s="2" t="s">
        <v>2475</v>
      </c>
      <c r="O373" s="6" t="s">
        <v>2476</v>
      </c>
      <c r="P373" s="7" t="str">
        <f>HYPERLINK("https://drive.google.com/file/d/194Kq6xnAUNxmnM0VuQtyuwOXEshmMb0M/view?usp=drivesdk","NATIQ ABDULRAHMAN WERYTHA - (Food safety management according to ISO 22000)")</f>
        <v>NATIQ ABDULRAHMAN WERYTHA - (Food safety management according to ISO 22000)</v>
      </c>
      <c r="Q373" s="2" t="s">
        <v>2477</v>
      </c>
    </row>
    <row r="374">
      <c r="A374" s="13" t="s">
        <v>2478</v>
      </c>
      <c r="B374" s="11" t="s">
        <v>2406</v>
      </c>
      <c r="C374" s="11" t="s">
        <v>2479</v>
      </c>
      <c r="D374" s="11" t="s">
        <v>158</v>
      </c>
      <c r="E374" s="11" t="s">
        <v>159</v>
      </c>
      <c r="F374" s="11" t="s">
        <v>2480</v>
      </c>
      <c r="G374" s="11" t="s">
        <v>378</v>
      </c>
      <c r="H374" s="11" t="s">
        <v>1985</v>
      </c>
      <c r="I374" s="11" t="s">
        <v>2481</v>
      </c>
      <c r="J374" s="11" t="s">
        <v>177</v>
      </c>
      <c r="K374" s="11" t="s">
        <v>349</v>
      </c>
      <c r="L374" s="2" t="s">
        <v>1060</v>
      </c>
      <c r="M374" s="13" t="s">
        <v>2407</v>
      </c>
      <c r="N374" s="2" t="s">
        <v>2482</v>
      </c>
      <c r="O374" s="6" t="s">
        <v>2483</v>
      </c>
      <c r="P374" s="7" t="str">
        <f>HYPERLINK("https://drive.google.com/file/d/1hbXnVbSMN4FjD_apieSRwDfu9_KggOJf/view?usp=drivesdk","Luay Sabah faleh - (Food safety management according to ISO 22000)")</f>
        <v>Luay Sabah faleh - (Food safety management according to ISO 22000)</v>
      </c>
      <c r="Q374" s="2" t="s">
        <v>2484</v>
      </c>
    </row>
    <row r="375">
      <c r="A375" s="13" t="s">
        <v>2485</v>
      </c>
      <c r="B375" s="11" t="s">
        <v>2406</v>
      </c>
      <c r="C375" s="11" t="s">
        <v>2486</v>
      </c>
      <c r="D375" s="11" t="s">
        <v>171</v>
      </c>
      <c r="E375" s="11" t="s">
        <v>172</v>
      </c>
      <c r="F375" s="11" t="s">
        <v>2431</v>
      </c>
      <c r="G375" s="11" t="s">
        <v>2487</v>
      </c>
      <c r="H375" s="11" t="s">
        <v>2458</v>
      </c>
      <c r="I375" s="11" t="s">
        <v>2488</v>
      </c>
      <c r="J375" s="11" t="s">
        <v>177</v>
      </c>
      <c r="K375" s="11" t="s">
        <v>349</v>
      </c>
      <c r="L375" s="2" t="s">
        <v>1060</v>
      </c>
      <c r="M375" s="13" t="s">
        <v>2407</v>
      </c>
      <c r="N375" s="2" t="s">
        <v>2489</v>
      </c>
      <c r="O375" s="6" t="s">
        <v>2490</v>
      </c>
      <c r="P375" s="7" t="str">
        <f>HYPERLINK("https://drive.google.com/file/d/1CVomxC6qYr2DHnztCUTQ4UrNCyhRfBsz/view?usp=drivesdk","NAWEEN AZAD SALEH ALJAF - (Food safety management according to ISO 22000)")</f>
        <v>NAWEEN AZAD SALEH ALJAF - (Food safety management according to ISO 22000)</v>
      </c>
      <c r="Q375" s="2" t="s">
        <v>2491</v>
      </c>
      <c r="R375" s="2"/>
      <c r="S375" s="2"/>
      <c r="T375" s="2"/>
      <c r="U375" s="2"/>
      <c r="V375" s="2"/>
    </row>
    <row r="376">
      <c r="A376" s="13" t="s">
        <v>2492</v>
      </c>
      <c r="B376" s="11" t="s">
        <v>2406</v>
      </c>
      <c r="C376" s="11" t="s">
        <v>2486</v>
      </c>
      <c r="D376" s="11" t="s">
        <v>171</v>
      </c>
      <c r="E376" s="11" t="s">
        <v>172</v>
      </c>
      <c r="F376" s="11" t="s">
        <v>2431</v>
      </c>
      <c r="G376" s="11" t="s">
        <v>2465</v>
      </c>
      <c r="H376" s="11" t="s">
        <v>2458</v>
      </c>
      <c r="I376" s="11" t="s">
        <v>2488</v>
      </c>
      <c r="J376" s="11" t="s">
        <v>177</v>
      </c>
      <c r="K376" s="11" t="s">
        <v>349</v>
      </c>
      <c r="L376" s="2" t="s">
        <v>1060</v>
      </c>
      <c r="M376" s="13" t="s">
        <v>2407</v>
      </c>
      <c r="N376" s="2" t="s">
        <v>2493</v>
      </c>
      <c r="O376" s="6" t="s">
        <v>2494</v>
      </c>
      <c r="P376" s="7" t="str">
        <f>HYPERLINK("https://drive.google.com/file/d/1aBtvvMXUhy1LfKDmVTAcWlTl_MGxq2rB/view?usp=drivesdk","NAWEEN AZAD SALEH ALJAF - (Food safety management according to ISO 22000)")</f>
        <v>NAWEEN AZAD SALEH ALJAF - (Food safety management according to ISO 22000)</v>
      </c>
      <c r="Q376" s="2" t="s">
        <v>2491</v>
      </c>
      <c r="R376" s="2"/>
      <c r="S376" s="2"/>
      <c r="T376" s="2"/>
      <c r="U376" s="2"/>
      <c r="V376" s="2"/>
    </row>
    <row r="377">
      <c r="A377" s="13" t="s">
        <v>2495</v>
      </c>
      <c r="B377" s="11" t="s">
        <v>2406</v>
      </c>
      <c r="C377" s="11" t="s">
        <v>2496</v>
      </c>
      <c r="D377" s="11" t="s">
        <v>171</v>
      </c>
      <c r="E377" s="11" t="s">
        <v>289</v>
      </c>
      <c r="F377" s="11" t="s">
        <v>2497</v>
      </c>
      <c r="G377" s="11" t="s">
        <v>1290</v>
      </c>
      <c r="H377" s="11" t="s">
        <v>2498</v>
      </c>
      <c r="I377" s="11" t="s">
        <v>2499</v>
      </c>
      <c r="J377" s="11" t="s">
        <v>177</v>
      </c>
      <c r="K377" s="11" t="s">
        <v>349</v>
      </c>
      <c r="L377" s="2" t="s">
        <v>1060</v>
      </c>
      <c r="M377" s="13" t="s">
        <v>2407</v>
      </c>
      <c r="N377" s="2" t="s">
        <v>2500</v>
      </c>
      <c r="O377" s="6" t="s">
        <v>2501</v>
      </c>
      <c r="P377" s="7" t="str">
        <f>HYPERLINK("https://drive.google.com/file/d/1dvFU575putu7ydQTiyVJxVoma-t5sOMg/view?usp=drivesdk","Hisham Hindawy Hewayde - (Food safety management according to ISO 22000)")</f>
        <v>Hisham Hindawy Hewayde - (Food safety management according to ISO 22000)</v>
      </c>
      <c r="Q377" s="2" t="s">
        <v>2502</v>
      </c>
      <c r="R377" s="2"/>
      <c r="S377" s="2"/>
      <c r="T377" s="2"/>
      <c r="U377" s="2"/>
      <c r="V377" s="2"/>
    </row>
    <row r="378">
      <c r="A378" s="13" t="s">
        <v>2503</v>
      </c>
      <c r="B378" s="11" t="s">
        <v>2406</v>
      </c>
      <c r="C378" s="11" t="s">
        <v>2504</v>
      </c>
      <c r="D378" s="11" t="s">
        <v>171</v>
      </c>
      <c r="E378" s="11" t="s">
        <v>202</v>
      </c>
      <c r="F378" s="11" t="s">
        <v>2431</v>
      </c>
      <c r="G378" s="11" t="s">
        <v>2505</v>
      </c>
      <c r="H378" s="11" t="s">
        <v>2506</v>
      </c>
      <c r="I378" s="11" t="s">
        <v>2507</v>
      </c>
      <c r="J378" s="11" t="s">
        <v>177</v>
      </c>
      <c r="K378" s="11" t="s">
        <v>2508</v>
      </c>
      <c r="L378" s="2" t="s">
        <v>1060</v>
      </c>
      <c r="M378" s="13" t="s">
        <v>2407</v>
      </c>
      <c r="N378" s="2" t="s">
        <v>2509</v>
      </c>
      <c r="O378" s="6" t="s">
        <v>2510</v>
      </c>
      <c r="P378" s="7" t="str">
        <f>HYPERLINK("https://drive.google.com/file/d/1W7Q5U4qLXZNCuyd3dxfoMDixee2Xdue6/view?usp=drivesdk","Ghusoon Natiq Abdulhameed - (Food safety management according to ISO 22000)")</f>
        <v>Ghusoon Natiq Abdulhameed - (Food safety management according to ISO 22000)</v>
      </c>
      <c r="Q378" s="2" t="s">
        <v>2511</v>
      </c>
      <c r="R378" s="2"/>
      <c r="S378" s="2"/>
      <c r="T378" s="2"/>
      <c r="U378" s="2"/>
      <c r="V378" s="2"/>
    </row>
    <row r="379">
      <c r="A379" s="13" t="s">
        <v>2512</v>
      </c>
      <c r="B379" s="11" t="s">
        <v>2406</v>
      </c>
      <c r="C379" s="11" t="s">
        <v>2513</v>
      </c>
      <c r="D379" s="11" t="s">
        <v>171</v>
      </c>
      <c r="E379" s="11" t="s">
        <v>289</v>
      </c>
      <c r="F379" s="11" t="s">
        <v>2480</v>
      </c>
      <c r="G379" s="11" t="s">
        <v>1936</v>
      </c>
      <c r="H379" s="11" t="s">
        <v>639</v>
      </c>
      <c r="I379" s="11" t="s">
        <v>2514</v>
      </c>
      <c r="J379" s="11" t="s">
        <v>187</v>
      </c>
      <c r="K379" s="11" t="s">
        <v>710</v>
      </c>
      <c r="L379" s="2" t="s">
        <v>1060</v>
      </c>
      <c r="M379" s="13" t="s">
        <v>2407</v>
      </c>
      <c r="N379" s="2" t="s">
        <v>2515</v>
      </c>
      <c r="O379" s="6" t="s">
        <v>2516</v>
      </c>
      <c r="P379" s="7" t="str">
        <f>HYPERLINK("https://drive.google.com/file/d/1H3SrCXSjq9q7Xuz7WNwHb9jHN3ihw57j/view?usp=drivesdk","Prof.DrFaten Ismael Mohammed - (Food safety management according to ISO 22000)")</f>
        <v>Prof.DrFaten Ismael Mohammed - (Food safety management according to ISO 22000)</v>
      </c>
      <c r="Q379" s="2" t="s">
        <v>2517</v>
      </c>
      <c r="R379" s="2"/>
      <c r="S379" s="2"/>
      <c r="T379" s="2"/>
      <c r="U379" s="2"/>
      <c r="V379" s="2"/>
    </row>
    <row r="380">
      <c r="A380" s="13" t="s">
        <v>2518</v>
      </c>
      <c r="B380" s="11" t="s">
        <v>2406</v>
      </c>
      <c r="C380" s="11" t="s">
        <v>2519</v>
      </c>
      <c r="D380" s="11" t="s">
        <v>171</v>
      </c>
      <c r="E380" s="11" t="s">
        <v>289</v>
      </c>
      <c r="F380" s="12" t="s">
        <v>1853</v>
      </c>
      <c r="G380" s="12" t="s">
        <v>1450</v>
      </c>
      <c r="H380" s="12" t="s">
        <v>1376</v>
      </c>
      <c r="I380" s="11" t="s">
        <v>2520</v>
      </c>
      <c r="J380" s="11" t="s">
        <v>177</v>
      </c>
      <c r="K380" s="21"/>
      <c r="L380" s="2" t="s">
        <v>1060</v>
      </c>
      <c r="M380" s="13" t="s">
        <v>2407</v>
      </c>
      <c r="N380" s="2" t="s">
        <v>2521</v>
      </c>
      <c r="O380" s="6" t="s">
        <v>2522</v>
      </c>
      <c r="P380" s="7" t="str">
        <f>HYPERLINK("https://drive.google.com/file/d/18qcT36thWesW6F8_AhnDt2s9113HHVMD/view?usp=drivesdk","ISMAIL ABDZID ASHOOR - (Food safety management according to ISO 22000)")</f>
        <v>ISMAIL ABDZID ASHOOR - (Food safety management according to ISO 22000)</v>
      </c>
      <c r="Q380" s="2" t="s">
        <v>2523</v>
      </c>
      <c r="R380" s="2"/>
      <c r="S380" s="2"/>
      <c r="T380" s="2"/>
      <c r="U380" s="2"/>
      <c r="V380" s="2"/>
    </row>
    <row r="381">
      <c r="A381" s="13" t="s">
        <v>2524</v>
      </c>
      <c r="B381" s="11" t="s">
        <v>2406</v>
      </c>
      <c r="C381" s="11" t="s">
        <v>1934</v>
      </c>
      <c r="D381" s="11" t="s">
        <v>171</v>
      </c>
      <c r="E381" s="11" t="s">
        <v>289</v>
      </c>
      <c r="F381" s="11" t="s">
        <v>1935</v>
      </c>
      <c r="G381" s="11" t="s">
        <v>1936</v>
      </c>
      <c r="H381" s="11" t="s">
        <v>564</v>
      </c>
      <c r="I381" s="11" t="s">
        <v>1937</v>
      </c>
      <c r="J381" s="11" t="s">
        <v>177</v>
      </c>
      <c r="K381" s="11" t="s">
        <v>349</v>
      </c>
      <c r="L381" s="2" t="s">
        <v>1060</v>
      </c>
      <c r="M381" s="13" t="s">
        <v>2407</v>
      </c>
      <c r="N381" s="2" t="s">
        <v>2525</v>
      </c>
      <c r="O381" s="6" t="s">
        <v>2526</v>
      </c>
      <c r="P381" s="7" t="str">
        <f>HYPERLINK("https://drive.google.com/file/d/1sTpAPkypIuIS_QFvDOu9QvXH1rBIc8R1/view?usp=drivesdk","prof.Dr. Amjad Abdul Hamid Almajid - (Food safety management according to ISO 22000)")</f>
        <v>prof.Dr. Amjad Abdul Hamid Almajid - (Food safety management according to ISO 22000)</v>
      </c>
      <c r="Q381" s="2" t="s">
        <v>2527</v>
      </c>
      <c r="R381" s="2"/>
      <c r="S381" s="2"/>
      <c r="T381" s="2"/>
      <c r="U381" s="2"/>
      <c r="V381" s="2"/>
    </row>
    <row r="382">
      <c r="A382" s="13" t="s">
        <v>2528</v>
      </c>
      <c r="B382" s="11" t="s">
        <v>2406</v>
      </c>
      <c r="C382" s="11" t="s">
        <v>2529</v>
      </c>
      <c r="D382" s="11" t="s">
        <v>171</v>
      </c>
      <c r="E382" s="11" t="s">
        <v>289</v>
      </c>
      <c r="F382" s="11" t="s">
        <v>1750</v>
      </c>
      <c r="G382" s="11" t="s">
        <v>2530</v>
      </c>
      <c r="H382" s="11" t="s">
        <v>2531</v>
      </c>
      <c r="I382" s="11" t="s">
        <v>2532</v>
      </c>
      <c r="J382" s="11" t="s">
        <v>197</v>
      </c>
      <c r="K382" s="21"/>
      <c r="L382" s="2" t="s">
        <v>1060</v>
      </c>
      <c r="M382" s="13" t="s">
        <v>2407</v>
      </c>
      <c r="N382" s="2" t="s">
        <v>2533</v>
      </c>
      <c r="O382" s="6" t="s">
        <v>2534</v>
      </c>
      <c r="P382" s="7" t="str">
        <f>HYPERLINK("https://drive.google.com/file/d/1AYya4JoIGiX6Pxw_1vFRTYGHGKST40y6/view?usp=drivesdk","Feras muttasher abd al reda - (Food safety management according to ISO 22000)")</f>
        <v>Feras muttasher abd al reda - (Food safety management according to ISO 22000)</v>
      </c>
      <c r="Q382" s="2" t="s">
        <v>2535</v>
      </c>
      <c r="R382" s="2"/>
      <c r="S382" s="2"/>
      <c r="T382" s="2"/>
      <c r="U382" s="2"/>
      <c r="V382" s="2"/>
    </row>
    <row r="383">
      <c r="A383" s="13" t="s">
        <v>2536</v>
      </c>
      <c r="B383" s="11" t="s">
        <v>2406</v>
      </c>
      <c r="C383" s="11" t="s">
        <v>2537</v>
      </c>
      <c r="D383" s="11" t="s">
        <v>171</v>
      </c>
      <c r="E383" s="11" t="s">
        <v>289</v>
      </c>
      <c r="F383" s="11" t="s">
        <v>665</v>
      </c>
      <c r="G383" s="11" t="s">
        <v>2538</v>
      </c>
      <c r="H383" s="11" t="s">
        <v>2539</v>
      </c>
      <c r="I383" s="11" t="s">
        <v>825</v>
      </c>
      <c r="J383" s="11" t="s">
        <v>207</v>
      </c>
      <c r="K383" s="11" t="s">
        <v>349</v>
      </c>
      <c r="L383" s="2" t="s">
        <v>1060</v>
      </c>
      <c r="M383" s="13" t="s">
        <v>2407</v>
      </c>
      <c r="N383" s="2" t="s">
        <v>2540</v>
      </c>
      <c r="O383" s="6" t="s">
        <v>2541</v>
      </c>
      <c r="P383" s="7" t="str">
        <f>HYPERLINK("https://drive.google.com/file/d/19x_gLk7DaPGnj-G7r3Pe1XBjWNrpbLgC/view?usp=drivesdk","Aseel Jaleel Gatia - (Food safety management according to ISO 22000)")</f>
        <v>Aseel Jaleel Gatia - (Food safety management according to ISO 22000)</v>
      </c>
      <c r="Q383" s="2" t="s">
        <v>2542</v>
      </c>
      <c r="R383" s="2"/>
      <c r="S383" s="2"/>
      <c r="T383" s="2"/>
      <c r="U383" s="2"/>
      <c r="V383" s="2"/>
    </row>
    <row r="384">
      <c r="A384" s="13" t="s">
        <v>2543</v>
      </c>
      <c r="B384" s="11" t="s">
        <v>2406</v>
      </c>
      <c r="C384" s="11" t="s">
        <v>2544</v>
      </c>
      <c r="D384" s="11" t="s">
        <v>171</v>
      </c>
      <c r="E384" s="11" t="s">
        <v>172</v>
      </c>
      <c r="F384" s="12" t="s">
        <v>2545</v>
      </c>
      <c r="G384" s="12" t="s">
        <v>2546</v>
      </c>
      <c r="H384" s="12" t="s">
        <v>1743</v>
      </c>
      <c r="I384" s="11" t="s">
        <v>2547</v>
      </c>
      <c r="J384" s="11" t="s">
        <v>207</v>
      </c>
      <c r="K384" s="21"/>
      <c r="L384" s="2" t="s">
        <v>1060</v>
      </c>
      <c r="M384" s="13" t="s">
        <v>2407</v>
      </c>
      <c r="N384" s="2" t="s">
        <v>2548</v>
      </c>
      <c r="O384" s="6" t="s">
        <v>2549</v>
      </c>
      <c r="P384" s="7" t="str">
        <f>HYPERLINK("https://drive.google.com/file/d/1o-PfXmSFmsOWNebhSIwLFSErGeBHRxke/view?usp=drivesdk","AfRAF ABDUl QADER ABBAs - (Food safety management according to ISO 22000)")</f>
        <v>AfRAF ABDUl QADER ABBAs - (Food safety management according to ISO 22000)</v>
      </c>
      <c r="Q384" s="2" t="s">
        <v>2550</v>
      </c>
      <c r="R384" s="2"/>
      <c r="S384" s="2"/>
      <c r="T384" s="2"/>
      <c r="U384" s="2"/>
      <c r="V384" s="2"/>
    </row>
    <row r="385">
      <c r="A385" s="13" t="s">
        <v>2551</v>
      </c>
      <c r="B385" s="11" t="s">
        <v>2406</v>
      </c>
      <c r="C385" s="11" t="s">
        <v>2552</v>
      </c>
      <c r="D385" s="11" t="s">
        <v>171</v>
      </c>
      <c r="E385" s="11" t="s">
        <v>202</v>
      </c>
      <c r="F385" s="11" t="s">
        <v>2553</v>
      </c>
      <c r="G385" s="11" t="s">
        <v>1883</v>
      </c>
      <c r="H385" s="11" t="s">
        <v>2554</v>
      </c>
      <c r="I385" s="11" t="s">
        <v>2555</v>
      </c>
      <c r="J385" s="11" t="s">
        <v>164</v>
      </c>
      <c r="K385" s="11" t="s">
        <v>2556</v>
      </c>
      <c r="L385" s="2" t="s">
        <v>1060</v>
      </c>
      <c r="M385" s="13" t="s">
        <v>2407</v>
      </c>
      <c r="N385" s="2" t="s">
        <v>2557</v>
      </c>
      <c r="O385" s="6" t="s">
        <v>2558</v>
      </c>
      <c r="P385" s="7" t="str">
        <f>HYPERLINK("https://drive.google.com/file/d/1dRzvlLkyUlmS1y9F08PJeUIxyKbmCjri/view?usp=drivesdk","Dr. Asia A. M.Saadullah - (Food safety management according to ISO 22000)")</f>
        <v>Dr. Asia A. M.Saadullah - (Food safety management according to ISO 22000)</v>
      </c>
      <c r="Q385" s="2" t="s">
        <v>2559</v>
      </c>
      <c r="R385" s="2"/>
      <c r="S385" s="2"/>
      <c r="T385" s="2"/>
      <c r="U385" s="2"/>
      <c r="V385" s="2"/>
    </row>
    <row r="386">
      <c r="A386" s="13" t="s">
        <v>2560</v>
      </c>
      <c r="B386" s="11" t="s">
        <v>2406</v>
      </c>
      <c r="C386" s="11" t="s">
        <v>763</v>
      </c>
      <c r="D386" s="11" t="s">
        <v>171</v>
      </c>
      <c r="E386" s="11" t="s">
        <v>202</v>
      </c>
      <c r="F386" s="11" t="s">
        <v>665</v>
      </c>
      <c r="G386" s="11" t="s">
        <v>2561</v>
      </c>
      <c r="H386" s="11" t="s">
        <v>765</v>
      </c>
      <c r="I386" s="11" t="s">
        <v>766</v>
      </c>
      <c r="J386" s="11" t="s">
        <v>177</v>
      </c>
      <c r="K386" s="11" t="s">
        <v>2562</v>
      </c>
      <c r="L386" s="2" t="s">
        <v>1060</v>
      </c>
      <c r="M386" s="13" t="s">
        <v>2407</v>
      </c>
      <c r="N386" s="2" t="s">
        <v>2563</v>
      </c>
      <c r="O386" s="6" t="s">
        <v>2564</v>
      </c>
      <c r="P386" s="7" t="str">
        <f>HYPERLINK("https://drive.google.com/file/d/1zuKbj-HwYREdMX0Tq6ViXS8HXhvjsC3M/view?usp=drivesdk","Emad Hazim Aboudi - (Food safety management according to ISO 22000)")</f>
        <v>Emad Hazim Aboudi - (Food safety management according to ISO 22000)</v>
      </c>
      <c r="Q386" s="2" t="s">
        <v>2565</v>
      </c>
      <c r="R386" s="2"/>
      <c r="S386" s="2"/>
      <c r="T386" s="2"/>
      <c r="U386" s="2"/>
      <c r="V386" s="2"/>
    </row>
    <row r="387">
      <c r="A387" s="13" t="s">
        <v>2566</v>
      </c>
      <c r="B387" s="11" t="s">
        <v>2406</v>
      </c>
      <c r="C387" s="11" t="s">
        <v>2567</v>
      </c>
      <c r="D387" s="11" t="s">
        <v>171</v>
      </c>
      <c r="E387" s="11" t="s">
        <v>289</v>
      </c>
      <c r="F387" s="11" t="s">
        <v>665</v>
      </c>
      <c r="G387" s="11" t="s">
        <v>2530</v>
      </c>
      <c r="H387" s="11" t="s">
        <v>2568</v>
      </c>
      <c r="I387" s="11" t="s">
        <v>2569</v>
      </c>
      <c r="J387" s="11" t="s">
        <v>177</v>
      </c>
      <c r="K387" s="11" t="s">
        <v>2570</v>
      </c>
      <c r="L387" s="2" t="s">
        <v>1060</v>
      </c>
      <c r="M387" s="13" t="s">
        <v>2407</v>
      </c>
      <c r="N387" s="2" t="s">
        <v>2571</v>
      </c>
      <c r="O387" s="6" t="s">
        <v>2572</v>
      </c>
      <c r="P387" s="7" t="str">
        <f>HYPERLINK("https://drive.google.com/file/d/1JPusaunFD7_dSuHHg2iU2H-b45UmyWyp/view?usp=drivesdk","Laith faris Jameel - (Food safety management according to ISO 22000)")</f>
        <v>Laith faris Jameel - (Food safety management according to ISO 22000)</v>
      </c>
      <c r="Q387" s="2" t="s">
        <v>2573</v>
      </c>
      <c r="R387" s="2"/>
      <c r="S387" s="2"/>
      <c r="T387" s="2"/>
      <c r="U387" s="2"/>
      <c r="V387" s="2"/>
    </row>
    <row r="388">
      <c r="A388" s="13" t="s">
        <v>2574</v>
      </c>
      <c r="B388" s="11" t="s">
        <v>2406</v>
      </c>
      <c r="C388" s="11" t="s">
        <v>2575</v>
      </c>
      <c r="D388" s="11" t="s">
        <v>171</v>
      </c>
      <c r="E388" s="11" t="s">
        <v>289</v>
      </c>
      <c r="F388" s="11" t="s">
        <v>2576</v>
      </c>
      <c r="G388" s="11" t="s">
        <v>2577</v>
      </c>
      <c r="H388" s="11" t="s">
        <v>2578</v>
      </c>
      <c r="I388" s="11" t="s">
        <v>2579</v>
      </c>
      <c r="J388" s="11" t="s">
        <v>197</v>
      </c>
      <c r="K388" s="22"/>
      <c r="L388" s="2" t="s">
        <v>1060</v>
      </c>
      <c r="M388" s="13" t="s">
        <v>2407</v>
      </c>
      <c r="N388" s="2" t="s">
        <v>2580</v>
      </c>
      <c r="O388" s="6" t="s">
        <v>2581</v>
      </c>
      <c r="P388" s="7" t="str">
        <f>HYPERLINK("https://drive.google.com/file/d/1GuvoC7HmXqbCPQJFjueryUH6FnIhrgSc/view?usp=drivesdk","Dr. Hayder Salman - (Food safety management according to ISO 22000)")</f>
        <v>Dr. Hayder Salman - (Food safety management according to ISO 22000)</v>
      </c>
      <c r="Q388" s="2" t="s">
        <v>2582</v>
      </c>
      <c r="R388" s="2"/>
      <c r="S388" s="2"/>
      <c r="T388" s="2"/>
      <c r="U388" s="2"/>
      <c r="V388" s="2"/>
    </row>
    <row r="389">
      <c r="A389" s="13" t="s">
        <v>2583</v>
      </c>
      <c r="B389" s="11" t="s">
        <v>2406</v>
      </c>
      <c r="C389" s="11" t="s">
        <v>2584</v>
      </c>
      <c r="D389" s="11" t="s">
        <v>158</v>
      </c>
      <c r="E389" s="11" t="s">
        <v>202</v>
      </c>
      <c r="F389" s="11" t="s">
        <v>2585</v>
      </c>
      <c r="G389" s="12" t="s">
        <v>2586</v>
      </c>
      <c r="H389" s="12" t="s">
        <v>2587</v>
      </c>
      <c r="I389" s="11" t="s">
        <v>2588</v>
      </c>
      <c r="J389" s="11" t="s">
        <v>207</v>
      </c>
      <c r="K389" s="12" t="s">
        <v>389</v>
      </c>
      <c r="L389" s="2" t="s">
        <v>1060</v>
      </c>
      <c r="M389" s="13" t="s">
        <v>2407</v>
      </c>
      <c r="N389" s="2" t="s">
        <v>2589</v>
      </c>
      <c r="O389" s="6" t="s">
        <v>2590</v>
      </c>
      <c r="P389" s="7" t="str">
        <f>HYPERLINK("https://drive.google.com/file/d/1djxeMFVB2toZweb4sWq8VvX0VISpbhxS/view?usp=drivesdk","hala yahi abass - (Food safety management according to ISO 22000)")</f>
        <v>hala yahi abass - (Food safety management according to ISO 22000)</v>
      </c>
      <c r="Q389" s="2" t="s">
        <v>2591</v>
      </c>
      <c r="R389" s="2"/>
      <c r="S389" s="2"/>
      <c r="T389" s="2"/>
      <c r="U389" s="2"/>
      <c r="V389" s="2"/>
    </row>
    <row r="390">
      <c r="A390" s="13" t="s">
        <v>2592</v>
      </c>
      <c r="B390" s="11" t="s">
        <v>2406</v>
      </c>
      <c r="C390" s="11" t="s">
        <v>1998</v>
      </c>
      <c r="D390" s="11" t="s">
        <v>171</v>
      </c>
      <c r="E390" s="11" t="s">
        <v>202</v>
      </c>
      <c r="F390" s="12" t="s">
        <v>1853</v>
      </c>
      <c r="G390" s="12" t="s">
        <v>1450</v>
      </c>
      <c r="H390" s="12" t="s">
        <v>1376</v>
      </c>
      <c r="I390" s="11" t="s">
        <v>1999</v>
      </c>
      <c r="J390" s="11" t="s">
        <v>177</v>
      </c>
      <c r="K390" s="22"/>
      <c r="L390" s="2" t="s">
        <v>1060</v>
      </c>
      <c r="M390" s="13" t="s">
        <v>2407</v>
      </c>
      <c r="N390" s="2" t="s">
        <v>2593</v>
      </c>
      <c r="O390" s="6" t="s">
        <v>2594</v>
      </c>
      <c r="P390" s="7" t="str">
        <f>HYPERLINK("https://drive.google.com/file/d/1Hk4UgGafxg2fNt3K09oBNDW8jDYp30vA/view?usp=drivesdk","Sukaina Shaker Hassan - (Food safety management according to ISO 22000)")</f>
        <v>Sukaina Shaker Hassan - (Food safety management according to ISO 22000)</v>
      </c>
      <c r="Q390" s="2" t="s">
        <v>2595</v>
      </c>
      <c r="R390" s="2"/>
      <c r="S390" s="2"/>
      <c r="T390" s="2"/>
      <c r="U390" s="2"/>
      <c r="V390" s="2"/>
    </row>
    <row r="391">
      <c r="A391" s="13" t="s">
        <v>2596</v>
      </c>
      <c r="B391" s="11" t="s">
        <v>2406</v>
      </c>
      <c r="C391" s="11" t="s">
        <v>2597</v>
      </c>
      <c r="D391" s="11" t="s">
        <v>158</v>
      </c>
      <c r="E391" s="11" t="s">
        <v>202</v>
      </c>
      <c r="F391" s="11" t="s">
        <v>2598</v>
      </c>
      <c r="G391" s="11" t="s">
        <v>2599</v>
      </c>
      <c r="H391" s="11" t="s">
        <v>2600</v>
      </c>
      <c r="I391" s="11" t="s">
        <v>2601</v>
      </c>
      <c r="J391" s="11" t="s">
        <v>197</v>
      </c>
      <c r="K391" s="22"/>
      <c r="L391" s="2" t="s">
        <v>1060</v>
      </c>
      <c r="M391" s="13" t="s">
        <v>2407</v>
      </c>
      <c r="N391" s="2" t="s">
        <v>2602</v>
      </c>
      <c r="O391" s="6" t="s">
        <v>2603</v>
      </c>
      <c r="P391" s="7" t="str">
        <f>HYPERLINK("https://drive.google.com/file/d/1LoMrlpnXxEk632Qt8T5FFyo-EuY_VwiL/view?usp=drivesdk","mohammad Khalid Hassan - (Food safety management according to ISO 22000)")</f>
        <v>mohammad Khalid Hassan - (Food safety management according to ISO 22000)</v>
      </c>
      <c r="Q391" s="2" t="s">
        <v>2604</v>
      </c>
      <c r="R391" s="2"/>
      <c r="S391" s="2"/>
      <c r="T391" s="2"/>
      <c r="U391" s="2"/>
      <c r="V391" s="2"/>
    </row>
    <row r="392">
      <c r="A392" s="13" t="s">
        <v>2605</v>
      </c>
      <c r="B392" s="11" t="s">
        <v>2406</v>
      </c>
      <c r="C392" s="11" t="s">
        <v>2606</v>
      </c>
      <c r="D392" s="11" t="s">
        <v>171</v>
      </c>
      <c r="E392" s="11" t="s">
        <v>289</v>
      </c>
      <c r="F392" s="12" t="s">
        <v>495</v>
      </c>
      <c r="G392" s="12" t="s">
        <v>496</v>
      </c>
      <c r="H392" s="12" t="s">
        <v>2607</v>
      </c>
      <c r="I392" s="11" t="s">
        <v>498</v>
      </c>
      <c r="J392" s="11" t="s">
        <v>164</v>
      </c>
      <c r="K392" s="12" t="s">
        <v>389</v>
      </c>
      <c r="L392" s="2" t="s">
        <v>1060</v>
      </c>
      <c r="M392" s="13" t="s">
        <v>2407</v>
      </c>
      <c r="N392" s="2" t="s">
        <v>2608</v>
      </c>
      <c r="O392" s="6" t="s">
        <v>2609</v>
      </c>
      <c r="P392" s="7" t="str">
        <f>HYPERLINK("https://drive.google.com/file/d/1QEwDkG2jvq29vRoWD_l-Dn8ZujIeAOQH/view?usp=drivesdk","Dr.Entsar Arebe Fadam - (Food safety management according to ISO 22000)")</f>
        <v>Dr.Entsar Arebe Fadam - (Food safety management according to ISO 22000)</v>
      </c>
      <c r="Q392" s="2" t="s">
        <v>2610</v>
      </c>
      <c r="R392" s="2"/>
      <c r="S392" s="2"/>
      <c r="T392" s="2"/>
      <c r="U392" s="2"/>
      <c r="V392" s="2"/>
    </row>
    <row r="393">
      <c r="A393" s="13" t="s">
        <v>2611</v>
      </c>
      <c r="B393" s="11" t="s">
        <v>2406</v>
      </c>
      <c r="C393" s="11" t="s">
        <v>2612</v>
      </c>
      <c r="D393" s="11" t="s">
        <v>171</v>
      </c>
      <c r="E393" s="11" t="s">
        <v>289</v>
      </c>
      <c r="F393" s="11" t="s">
        <v>665</v>
      </c>
      <c r="G393" s="12" t="s">
        <v>2613</v>
      </c>
      <c r="H393" s="12" t="s">
        <v>505</v>
      </c>
      <c r="I393" s="11" t="s">
        <v>2614</v>
      </c>
      <c r="J393" s="11" t="s">
        <v>207</v>
      </c>
      <c r="K393" s="11" t="s">
        <v>457</v>
      </c>
      <c r="L393" s="2" t="s">
        <v>1060</v>
      </c>
      <c r="M393" s="13" t="s">
        <v>2407</v>
      </c>
      <c r="N393" s="2" t="s">
        <v>2615</v>
      </c>
      <c r="O393" s="6" t="s">
        <v>2616</v>
      </c>
      <c r="P393" s="7" t="str">
        <f>HYPERLINK("https://drive.google.com/file/d/15Ko8GMu89GsvQSDExElgoFy10ve4P3DC/view?usp=drivesdk","Huda Shihab Jari - (Food safety management according to ISO 22000)")</f>
        <v>Huda Shihab Jari - (Food safety management according to ISO 22000)</v>
      </c>
      <c r="Q393" s="2" t="s">
        <v>2617</v>
      </c>
      <c r="R393" s="2"/>
      <c r="S393" s="2"/>
      <c r="T393" s="2"/>
      <c r="U393" s="2"/>
      <c r="V393" s="2"/>
    </row>
    <row r="394">
      <c r="A394" s="13" t="s">
        <v>2618</v>
      </c>
      <c r="B394" s="11" t="s">
        <v>2406</v>
      </c>
      <c r="C394" s="11" t="s">
        <v>2619</v>
      </c>
      <c r="D394" s="11" t="s">
        <v>158</v>
      </c>
      <c r="E394" s="11" t="s">
        <v>159</v>
      </c>
      <c r="F394" s="11" t="s">
        <v>2620</v>
      </c>
      <c r="G394" s="11" t="s">
        <v>2621</v>
      </c>
      <c r="H394" s="11" t="s">
        <v>341</v>
      </c>
      <c r="I394" s="11" t="s">
        <v>2622</v>
      </c>
      <c r="J394" s="11" t="s">
        <v>177</v>
      </c>
      <c r="K394" s="11" t="s">
        <v>565</v>
      </c>
      <c r="L394" s="2" t="s">
        <v>1060</v>
      </c>
      <c r="M394" s="13" t="s">
        <v>2407</v>
      </c>
      <c r="N394" s="2" t="s">
        <v>2623</v>
      </c>
      <c r="O394" s="6" t="s">
        <v>2624</v>
      </c>
      <c r="P394" s="7" t="str">
        <f>HYPERLINK("https://drive.google.com/file/d/1sfgRagHeMO7G5cgegiru3DXW27d_8LYM/view?usp=drivesdk","shahad haitham sheet - (Food safety management according to ISO 22000)")</f>
        <v>shahad haitham sheet - (Food safety management according to ISO 22000)</v>
      </c>
      <c r="Q394" s="2" t="s">
        <v>2625</v>
      </c>
      <c r="R394" s="2"/>
      <c r="S394" s="2"/>
      <c r="T394" s="2"/>
      <c r="U394" s="2"/>
      <c r="V394" s="2"/>
    </row>
    <row r="395">
      <c r="A395" s="13" t="s">
        <v>2626</v>
      </c>
      <c r="B395" s="11" t="s">
        <v>2406</v>
      </c>
      <c r="C395" s="11" t="s">
        <v>2627</v>
      </c>
      <c r="D395" s="11" t="s">
        <v>171</v>
      </c>
      <c r="E395" s="11" t="s">
        <v>202</v>
      </c>
      <c r="F395" s="11" t="s">
        <v>1434</v>
      </c>
      <c r="G395" s="11" t="s">
        <v>675</v>
      </c>
      <c r="H395" s="11" t="s">
        <v>639</v>
      </c>
      <c r="I395" s="11" t="s">
        <v>2628</v>
      </c>
      <c r="J395" s="11" t="s">
        <v>164</v>
      </c>
      <c r="K395" s="11" t="s">
        <v>2629</v>
      </c>
      <c r="L395" s="2" t="s">
        <v>1060</v>
      </c>
      <c r="M395" s="13" t="s">
        <v>2407</v>
      </c>
      <c r="N395" s="2" t="s">
        <v>2630</v>
      </c>
      <c r="O395" s="6" t="s">
        <v>2631</v>
      </c>
      <c r="P395" s="7" t="str">
        <f>HYPERLINK("https://drive.google.com/file/d/1hkF5wCFtjpoCWlQuK6n9z60JegCVPPEj/view?usp=drivesdk","Yosrah Hasoon Motashar - (Food safety management according to ISO 22000)")</f>
        <v>Yosrah Hasoon Motashar - (Food safety management according to ISO 22000)</v>
      </c>
      <c r="Q395" s="2" t="s">
        <v>2632</v>
      </c>
      <c r="R395" s="2"/>
      <c r="S395" s="2"/>
      <c r="T395" s="2"/>
      <c r="U395" s="2"/>
      <c r="V395" s="2"/>
    </row>
    <row r="396">
      <c r="A396" s="13" t="s">
        <v>2633</v>
      </c>
      <c r="B396" s="11" t="s">
        <v>2406</v>
      </c>
      <c r="C396" s="11" t="s">
        <v>2634</v>
      </c>
      <c r="D396" s="11" t="s">
        <v>171</v>
      </c>
      <c r="E396" s="11" t="s">
        <v>289</v>
      </c>
      <c r="F396" s="11" t="s">
        <v>2480</v>
      </c>
      <c r="G396" s="11" t="s">
        <v>1936</v>
      </c>
      <c r="H396" s="11" t="s">
        <v>639</v>
      </c>
      <c r="I396" s="11" t="s">
        <v>1854</v>
      </c>
      <c r="J396" s="11" t="s">
        <v>177</v>
      </c>
      <c r="K396" s="21"/>
      <c r="L396" s="2" t="s">
        <v>1060</v>
      </c>
      <c r="M396" s="13" t="s">
        <v>2407</v>
      </c>
      <c r="N396" s="2" t="s">
        <v>2635</v>
      </c>
      <c r="O396" s="6" t="s">
        <v>2636</v>
      </c>
      <c r="P396" s="7" t="str">
        <f>HYPERLINK("https://drive.google.com/file/d/11y8PIUGfx2vxXvM7RLPdSqRO2h7KDRH-/view?usp=drivesdk","Ismail Abdzid Ashoor - (Food safety management according to ISO 22000)")</f>
        <v>Ismail Abdzid Ashoor - (Food safety management according to ISO 22000)</v>
      </c>
      <c r="Q396" s="2" t="s">
        <v>2637</v>
      </c>
      <c r="R396" s="2"/>
      <c r="S396" s="2"/>
      <c r="T396" s="2"/>
      <c r="U396" s="2"/>
      <c r="V396" s="2"/>
    </row>
    <row r="397">
      <c r="A397" s="13" t="s">
        <v>2638</v>
      </c>
      <c r="B397" s="11" t="s">
        <v>2406</v>
      </c>
      <c r="C397" s="11" t="s">
        <v>2639</v>
      </c>
      <c r="D397" s="11" t="s">
        <v>171</v>
      </c>
      <c r="E397" s="11" t="s">
        <v>202</v>
      </c>
      <c r="F397" s="12" t="s">
        <v>2640</v>
      </c>
      <c r="G397" s="12" t="s">
        <v>2012</v>
      </c>
      <c r="H397" s="12" t="s">
        <v>2641</v>
      </c>
      <c r="I397" s="11" t="s">
        <v>2642</v>
      </c>
      <c r="J397" s="11" t="s">
        <v>177</v>
      </c>
      <c r="K397" s="12" t="s">
        <v>466</v>
      </c>
      <c r="L397" s="2" t="s">
        <v>1060</v>
      </c>
      <c r="M397" s="13" t="s">
        <v>2407</v>
      </c>
      <c r="N397" s="2" t="s">
        <v>2643</v>
      </c>
      <c r="O397" s="6" t="s">
        <v>2644</v>
      </c>
      <c r="P397" s="7" t="str">
        <f>HYPERLINK("https://drive.google.com/file/d/1B21_H54VIz2LABbiuLEScQcUIjBTwbCm/view?usp=drivesdk","Lina Sabah Matti - (Food safety management according to ISO 22000)")</f>
        <v>Lina Sabah Matti - (Food safety management according to ISO 22000)</v>
      </c>
      <c r="Q397" s="2" t="s">
        <v>2645</v>
      </c>
      <c r="R397" s="2"/>
      <c r="S397" s="2"/>
      <c r="T397" s="2"/>
      <c r="U397" s="2"/>
      <c r="V397" s="2"/>
    </row>
    <row r="398">
      <c r="A398" s="13" t="s">
        <v>2646</v>
      </c>
      <c r="B398" s="11" t="s">
        <v>2406</v>
      </c>
      <c r="C398" s="11" t="s">
        <v>2647</v>
      </c>
      <c r="D398" s="11" t="s">
        <v>171</v>
      </c>
      <c r="E398" s="11" t="s">
        <v>289</v>
      </c>
      <c r="F398" s="11" t="s">
        <v>2648</v>
      </c>
      <c r="G398" s="11" t="s">
        <v>1761</v>
      </c>
      <c r="H398" s="11" t="s">
        <v>2649</v>
      </c>
      <c r="I398" s="11" t="s">
        <v>1763</v>
      </c>
      <c r="J398" s="11" t="s">
        <v>177</v>
      </c>
      <c r="K398" s="22"/>
      <c r="L398" s="2" t="s">
        <v>1060</v>
      </c>
      <c r="M398" s="13" t="s">
        <v>2407</v>
      </c>
      <c r="N398" s="2" t="s">
        <v>2650</v>
      </c>
      <c r="O398" s="6" t="s">
        <v>2651</v>
      </c>
      <c r="P398" s="7" t="str">
        <f>HYPERLINK("https://drive.google.com/file/d/1pFiySEdol6O6AcjJnhZ9BT2PIkhd-XQ-/view?usp=drivesdk","FERDOUS MAJEED AMEEN - (Food safety management according to ISO 22000)")</f>
        <v>FERDOUS MAJEED AMEEN - (Food safety management according to ISO 22000)</v>
      </c>
      <c r="Q398" s="2" t="s">
        <v>2652</v>
      </c>
      <c r="R398" s="2"/>
      <c r="S398" s="2"/>
      <c r="T398" s="2"/>
      <c r="U398" s="2"/>
      <c r="V398" s="2"/>
    </row>
    <row r="399">
      <c r="A399" s="13" t="s">
        <v>2653</v>
      </c>
      <c r="B399" s="11" t="s">
        <v>2406</v>
      </c>
      <c r="C399" s="11" t="s">
        <v>2654</v>
      </c>
      <c r="D399" s="11" t="s">
        <v>171</v>
      </c>
      <c r="E399" s="11" t="s">
        <v>289</v>
      </c>
      <c r="F399" s="11" t="s">
        <v>2655</v>
      </c>
      <c r="G399" s="11" t="s">
        <v>2656</v>
      </c>
      <c r="H399" s="11" t="s">
        <v>2657</v>
      </c>
      <c r="I399" s="11" t="s">
        <v>2658</v>
      </c>
      <c r="J399" s="11" t="s">
        <v>197</v>
      </c>
      <c r="K399" s="22"/>
      <c r="L399" s="2" t="s">
        <v>1060</v>
      </c>
      <c r="M399" s="13" t="s">
        <v>2407</v>
      </c>
      <c r="N399" s="2" t="s">
        <v>2659</v>
      </c>
      <c r="O399" s="6" t="s">
        <v>2660</v>
      </c>
      <c r="P399" s="7" t="str">
        <f>HYPERLINK("https://drive.google.com/file/d/1wHXmALaw0g9W74J3X2vjC1b6LOOu23AA/view?usp=drivesdk","Entsar Kadhim Abdalkarim - (Food safety management according to ISO 22000)")</f>
        <v>Entsar Kadhim Abdalkarim - (Food safety management according to ISO 22000)</v>
      </c>
      <c r="Q399" s="2" t="s">
        <v>2661</v>
      </c>
      <c r="R399" s="2"/>
      <c r="S399" s="2"/>
      <c r="T399" s="2"/>
      <c r="U399" s="2"/>
      <c r="V399" s="2"/>
    </row>
    <row r="400">
      <c r="A400" s="13" t="s">
        <v>2662</v>
      </c>
      <c r="B400" s="11" t="s">
        <v>2406</v>
      </c>
      <c r="C400" s="11" t="s">
        <v>2663</v>
      </c>
      <c r="D400" s="11" t="s">
        <v>171</v>
      </c>
      <c r="E400" s="11" t="s">
        <v>172</v>
      </c>
      <c r="F400" s="11" t="s">
        <v>2664</v>
      </c>
      <c r="G400" s="11" t="s">
        <v>275</v>
      </c>
      <c r="H400" s="11" t="s">
        <v>2665</v>
      </c>
      <c r="I400" s="11" t="s">
        <v>2666</v>
      </c>
      <c r="J400" s="11" t="s">
        <v>187</v>
      </c>
      <c r="K400" s="22"/>
      <c r="L400" s="2" t="s">
        <v>1060</v>
      </c>
      <c r="M400" s="13" t="s">
        <v>2407</v>
      </c>
      <c r="N400" s="2" t="s">
        <v>2667</v>
      </c>
      <c r="O400" s="6" t="s">
        <v>2668</v>
      </c>
      <c r="P400" s="7" t="str">
        <f>HYPERLINK("https://drive.google.com/file/d/1wEgeYEWE15FxpqeWbSbgKiVq-xYHMnlT/view?usp=drivesdk","Nadia Hamzah Kareem - (Food safety management according to ISO 22000)")</f>
        <v>Nadia Hamzah Kareem - (Food safety management according to ISO 22000)</v>
      </c>
      <c r="Q400" s="2" t="s">
        <v>2669</v>
      </c>
      <c r="R400" s="2"/>
      <c r="S400" s="2"/>
      <c r="T400" s="2"/>
      <c r="U400" s="2"/>
      <c r="V400" s="2"/>
    </row>
    <row r="401">
      <c r="A401" s="13" t="s">
        <v>2670</v>
      </c>
      <c r="B401" s="11" t="s">
        <v>2406</v>
      </c>
      <c r="C401" s="11" t="s">
        <v>2671</v>
      </c>
      <c r="D401" s="11" t="s">
        <v>158</v>
      </c>
      <c r="E401" s="11" t="s">
        <v>172</v>
      </c>
      <c r="F401" s="12" t="s">
        <v>1853</v>
      </c>
      <c r="G401" s="12" t="s">
        <v>2672</v>
      </c>
      <c r="H401" s="12" t="s">
        <v>505</v>
      </c>
      <c r="I401" s="11" t="s">
        <v>2673</v>
      </c>
      <c r="J401" s="11" t="s">
        <v>207</v>
      </c>
      <c r="K401" s="11" t="s">
        <v>710</v>
      </c>
      <c r="L401" s="2" t="s">
        <v>1060</v>
      </c>
      <c r="M401" s="13" t="s">
        <v>2407</v>
      </c>
      <c r="N401" s="2" t="s">
        <v>2674</v>
      </c>
      <c r="O401" s="6" t="s">
        <v>2675</v>
      </c>
      <c r="P401" s="7" t="str">
        <f>HYPERLINK("https://drive.google.com/file/d/1Intl5qtvxLEha89y45Q1viDLhO7AA6u3/view?usp=drivesdk","ElhamAliHassoon - (Food safety management according to ISO 22000)")</f>
        <v>ElhamAliHassoon - (Food safety management according to ISO 22000)</v>
      </c>
      <c r="Q401" s="2" t="s">
        <v>2676</v>
      </c>
      <c r="R401" s="2"/>
      <c r="S401" s="2"/>
      <c r="T401" s="2"/>
      <c r="U401" s="2"/>
      <c r="V401" s="2"/>
    </row>
    <row r="402">
      <c r="A402" s="13" t="s">
        <v>2677</v>
      </c>
      <c r="B402" s="11" t="s">
        <v>2406</v>
      </c>
      <c r="C402" s="11" t="s">
        <v>2678</v>
      </c>
      <c r="D402" s="11" t="s">
        <v>171</v>
      </c>
      <c r="E402" s="11" t="s">
        <v>289</v>
      </c>
      <c r="F402" s="11" t="s">
        <v>2679</v>
      </c>
      <c r="G402" s="11" t="s">
        <v>1822</v>
      </c>
      <c r="H402" s="11" t="s">
        <v>2680</v>
      </c>
      <c r="I402" s="11" t="s">
        <v>2681</v>
      </c>
      <c r="J402" s="11" t="s">
        <v>177</v>
      </c>
      <c r="K402" s="11" t="s">
        <v>349</v>
      </c>
      <c r="L402" s="2" t="s">
        <v>1060</v>
      </c>
      <c r="M402" s="13" t="s">
        <v>2407</v>
      </c>
      <c r="N402" s="2" t="s">
        <v>2682</v>
      </c>
      <c r="O402" s="6" t="s">
        <v>2683</v>
      </c>
      <c r="P402" s="7" t="str">
        <f>HYPERLINK("https://drive.google.com/file/d/12ZoTj_nfvWRm8ZAamtgxAqnjk6IhQ9WN/view?usp=drivesdk","Falah hassan abdullah - (Food safety management according to ISO 22000)")</f>
        <v>Falah hassan abdullah - (Food safety management according to ISO 22000)</v>
      </c>
      <c r="Q402" s="2" t="s">
        <v>2684</v>
      </c>
      <c r="R402" s="2"/>
      <c r="S402" s="2"/>
      <c r="T402" s="2"/>
      <c r="U402" s="2"/>
      <c r="V402" s="2"/>
    </row>
    <row r="403">
      <c r="A403" s="13" t="s">
        <v>2685</v>
      </c>
      <c r="B403" s="11" t="s">
        <v>2406</v>
      </c>
      <c r="C403" s="11" t="s">
        <v>2686</v>
      </c>
      <c r="D403" s="11" t="s">
        <v>158</v>
      </c>
      <c r="E403" s="11" t="s">
        <v>159</v>
      </c>
      <c r="F403" s="11" t="s">
        <v>20</v>
      </c>
      <c r="G403" s="11" t="s">
        <v>1883</v>
      </c>
      <c r="H403" s="11" t="s">
        <v>2554</v>
      </c>
      <c r="I403" s="11" t="s">
        <v>2687</v>
      </c>
      <c r="J403" s="11" t="s">
        <v>177</v>
      </c>
      <c r="K403" s="25"/>
      <c r="L403" s="2" t="s">
        <v>1060</v>
      </c>
      <c r="M403" s="13" t="s">
        <v>2407</v>
      </c>
      <c r="N403" s="2" t="s">
        <v>2688</v>
      </c>
      <c r="O403" s="6" t="s">
        <v>2689</v>
      </c>
      <c r="P403" s="7" t="str">
        <f>HYPERLINK("https://drive.google.com/file/d/1VS-VE6dduSVUfz3FGeziiAcdSslsct29/view?usp=drivesdk","Chreska Nooraldin Ahmed - (Food safety management according to ISO 22000)")</f>
        <v>Chreska Nooraldin Ahmed - (Food safety management according to ISO 22000)</v>
      </c>
      <c r="Q403" s="2" t="s">
        <v>2690</v>
      </c>
      <c r="R403" s="2"/>
      <c r="S403" s="2"/>
      <c r="T403" s="2"/>
      <c r="U403" s="2"/>
      <c r="V403" s="2"/>
    </row>
    <row r="404">
      <c r="A404" s="13" t="s">
        <v>2691</v>
      </c>
      <c r="B404" s="11" t="s">
        <v>2406</v>
      </c>
      <c r="C404" s="11" t="s">
        <v>2692</v>
      </c>
      <c r="D404" s="11" t="s">
        <v>158</v>
      </c>
      <c r="E404" s="11" t="s">
        <v>159</v>
      </c>
      <c r="F404" s="11" t="s">
        <v>229</v>
      </c>
      <c r="G404" s="11" t="s">
        <v>275</v>
      </c>
      <c r="H404" s="11" t="s">
        <v>807</v>
      </c>
      <c r="I404" s="11" t="s">
        <v>2693</v>
      </c>
      <c r="J404" s="11" t="s">
        <v>177</v>
      </c>
      <c r="K404" s="22"/>
      <c r="L404" s="2" t="s">
        <v>1060</v>
      </c>
      <c r="M404" s="13" t="s">
        <v>2407</v>
      </c>
      <c r="N404" s="2" t="s">
        <v>2694</v>
      </c>
      <c r="O404" s="6" t="s">
        <v>2695</v>
      </c>
      <c r="P404" s="7" t="str">
        <f>HYPERLINK("https://drive.google.com/file/d/17ccQgKp6W2TuZegkCd3aPMQfdQDUuipr/view?usp=drivesdk","Mudhafar Ahmed khdhur - (Food safety management according to ISO 22000)")</f>
        <v>Mudhafar Ahmed khdhur - (Food safety management according to ISO 22000)</v>
      </c>
      <c r="Q404" s="2" t="s">
        <v>2696</v>
      </c>
      <c r="R404" s="2"/>
      <c r="S404" s="2"/>
      <c r="T404" s="2"/>
      <c r="U404" s="2"/>
      <c r="V404" s="2"/>
    </row>
    <row r="405">
      <c r="A405" s="13" t="s">
        <v>2697</v>
      </c>
      <c r="B405" s="11" t="s">
        <v>2406</v>
      </c>
      <c r="C405" s="11" t="s">
        <v>2698</v>
      </c>
      <c r="D405" s="11" t="s">
        <v>171</v>
      </c>
      <c r="E405" s="11" t="s">
        <v>202</v>
      </c>
      <c r="F405" s="12" t="s">
        <v>2413</v>
      </c>
      <c r="G405" s="12" t="s">
        <v>2586</v>
      </c>
      <c r="H405" s="12" t="s">
        <v>2641</v>
      </c>
      <c r="I405" s="11" t="s">
        <v>2699</v>
      </c>
      <c r="J405" s="11" t="s">
        <v>177</v>
      </c>
      <c r="K405" s="12" t="s">
        <v>2700</v>
      </c>
      <c r="L405" s="2" t="s">
        <v>1060</v>
      </c>
      <c r="M405" s="13" t="s">
        <v>2407</v>
      </c>
      <c r="N405" s="2" t="s">
        <v>2701</v>
      </c>
      <c r="O405" s="6" t="s">
        <v>2702</v>
      </c>
      <c r="P405" s="7" t="str">
        <f>HYPERLINK("https://drive.google.com/file/d/1qGml5H3KvyrGrxjcnlkZ3aHAfk-GVluu/view?usp=drivesdk","hayder jappar abed - (Food safety management according to ISO 22000)")</f>
        <v>hayder jappar abed - (Food safety management according to ISO 22000)</v>
      </c>
      <c r="Q405" s="2" t="s">
        <v>2703</v>
      </c>
      <c r="R405" s="2"/>
      <c r="S405" s="2"/>
      <c r="T405" s="2"/>
      <c r="U405" s="2"/>
      <c r="V405" s="2"/>
    </row>
    <row r="406">
      <c r="A406" s="13" t="s">
        <v>2704</v>
      </c>
      <c r="B406" s="11" t="s">
        <v>2406</v>
      </c>
      <c r="C406" s="11" t="s">
        <v>2705</v>
      </c>
      <c r="D406" s="11" t="s">
        <v>171</v>
      </c>
      <c r="E406" s="11" t="s">
        <v>289</v>
      </c>
      <c r="F406" s="12" t="s">
        <v>2456</v>
      </c>
      <c r="G406" s="12" t="s">
        <v>2613</v>
      </c>
      <c r="H406" s="12" t="s">
        <v>1703</v>
      </c>
      <c r="I406" s="11" t="s">
        <v>2706</v>
      </c>
      <c r="J406" s="11" t="s">
        <v>177</v>
      </c>
      <c r="K406" s="12" t="s">
        <v>1929</v>
      </c>
      <c r="L406" s="2" t="s">
        <v>1060</v>
      </c>
      <c r="M406" s="13" t="s">
        <v>2407</v>
      </c>
      <c r="N406" s="2" t="s">
        <v>2707</v>
      </c>
      <c r="O406" s="6" t="s">
        <v>2708</v>
      </c>
      <c r="P406" s="7" t="str">
        <f>HYPERLINK("https://drive.google.com/file/d/1M_6tKyyiyYWpYK4uCeE-Jmj6c9kFMlLw/view?usp=drivesdk","Huda badwe shbeeb - (Food safety management according to ISO 22000)")</f>
        <v>Huda badwe shbeeb - (Food safety management according to ISO 22000)</v>
      </c>
      <c r="Q406" s="2" t="s">
        <v>2709</v>
      </c>
      <c r="R406" s="2"/>
      <c r="S406" s="2"/>
      <c r="T406" s="2"/>
      <c r="U406" s="2"/>
      <c r="V406" s="2"/>
    </row>
    <row r="407">
      <c r="A407" s="13" t="s">
        <v>2710</v>
      </c>
      <c r="B407" s="11" t="s">
        <v>2406</v>
      </c>
      <c r="C407" s="11" t="s">
        <v>2711</v>
      </c>
      <c r="D407" s="11" t="s">
        <v>158</v>
      </c>
      <c r="E407" s="11" t="s">
        <v>159</v>
      </c>
      <c r="F407" s="11" t="s">
        <v>2553</v>
      </c>
      <c r="G407" s="11" t="s">
        <v>2712</v>
      </c>
      <c r="H407" s="11" t="s">
        <v>2713</v>
      </c>
      <c r="I407" s="11" t="s">
        <v>2714</v>
      </c>
      <c r="J407" s="11" t="s">
        <v>207</v>
      </c>
      <c r="K407" s="21"/>
      <c r="L407" s="2" t="s">
        <v>1060</v>
      </c>
      <c r="M407" s="13" t="s">
        <v>2407</v>
      </c>
      <c r="N407" s="2" t="s">
        <v>2715</v>
      </c>
      <c r="O407" s="6" t="s">
        <v>2716</v>
      </c>
      <c r="P407" s="7" t="str">
        <f>HYPERLINK("https://drive.google.com/file/d/1WEf1Fh2f52b1ELxtqSp-KMPvZ3dRhIUF/view?usp=drivesdk","Najat Jasim Mohammed - (Food safety management according to ISO 22000)")</f>
        <v>Najat Jasim Mohammed - (Food safety management according to ISO 22000)</v>
      </c>
      <c r="Q407" s="2" t="s">
        <v>2717</v>
      </c>
      <c r="R407" s="2"/>
      <c r="S407" s="2"/>
      <c r="T407" s="2"/>
      <c r="U407" s="2"/>
      <c r="V407" s="2"/>
    </row>
    <row r="408">
      <c r="A408" s="13" t="s">
        <v>2718</v>
      </c>
      <c r="B408" s="11" t="s">
        <v>2406</v>
      </c>
      <c r="C408" s="11" t="s">
        <v>2719</v>
      </c>
      <c r="D408" s="11" t="s">
        <v>158</v>
      </c>
      <c r="E408" s="11" t="s">
        <v>159</v>
      </c>
      <c r="F408" s="11" t="s">
        <v>2720</v>
      </c>
      <c r="G408" s="11" t="s">
        <v>2721</v>
      </c>
      <c r="H408" s="11" t="s">
        <v>2722</v>
      </c>
      <c r="I408" s="11" t="s">
        <v>2723</v>
      </c>
      <c r="J408" s="11" t="s">
        <v>197</v>
      </c>
      <c r="K408" s="11" t="s">
        <v>349</v>
      </c>
      <c r="L408" s="2" t="s">
        <v>1060</v>
      </c>
      <c r="M408" s="13" t="s">
        <v>2407</v>
      </c>
      <c r="N408" s="2" t="s">
        <v>2724</v>
      </c>
      <c r="O408" s="6" t="s">
        <v>2725</v>
      </c>
      <c r="P408" s="7" t="str">
        <f>HYPERLINK("https://drive.google.com/file/d/1PklS1pd1YB_Tru7z6wYd6F7EtyWiPDyR/view?usp=drivesdk","Samira Hassan Yousif - (Food safety management according to ISO 22000)")</f>
        <v>Samira Hassan Yousif - (Food safety management according to ISO 22000)</v>
      </c>
      <c r="Q408" s="2" t="s">
        <v>2726</v>
      </c>
      <c r="R408" s="2"/>
      <c r="S408" s="2"/>
      <c r="T408" s="2"/>
      <c r="U408" s="2"/>
      <c r="V408" s="2"/>
    </row>
    <row r="409">
      <c r="A409" s="13" t="s">
        <v>2727</v>
      </c>
      <c r="B409" s="11" t="s">
        <v>2406</v>
      </c>
      <c r="C409" s="11" t="s">
        <v>2728</v>
      </c>
      <c r="D409" s="11" t="s">
        <v>158</v>
      </c>
      <c r="E409" s="11" t="s">
        <v>159</v>
      </c>
      <c r="F409" s="11" t="s">
        <v>2729</v>
      </c>
      <c r="G409" s="11" t="s">
        <v>2730</v>
      </c>
      <c r="H409" s="11" t="s">
        <v>2731</v>
      </c>
      <c r="I409" s="11" t="s">
        <v>2732</v>
      </c>
      <c r="J409" s="11" t="s">
        <v>197</v>
      </c>
      <c r="K409" s="11" t="s">
        <v>2733</v>
      </c>
      <c r="L409" s="2" t="s">
        <v>1060</v>
      </c>
      <c r="M409" s="13" t="s">
        <v>2407</v>
      </c>
      <c r="N409" s="2" t="s">
        <v>2734</v>
      </c>
      <c r="O409" s="6" t="s">
        <v>2735</v>
      </c>
      <c r="P409" s="7" t="str">
        <f>HYPERLINK("https://drive.google.com/file/d/1HuyNhe1l4IwLuMuNcad_OMMDU69Zwj8f/view?usp=drivesdk","Nahla Mohammed Rasheed Hasan - (Food safety management according to ISO 22000)")</f>
        <v>Nahla Mohammed Rasheed Hasan - (Food safety management according to ISO 22000)</v>
      </c>
      <c r="Q409" s="2" t="s">
        <v>2736</v>
      </c>
      <c r="R409" s="2"/>
      <c r="S409" s="2"/>
      <c r="T409" s="2"/>
      <c r="U409" s="2"/>
      <c r="V409" s="2"/>
    </row>
    <row r="410">
      <c r="A410" s="13" t="s">
        <v>2737</v>
      </c>
      <c r="B410" s="11" t="s">
        <v>2406</v>
      </c>
      <c r="C410" s="11" t="s">
        <v>2738</v>
      </c>
      <c r="D410" s="11" t="s">
        <v>171</v>
      </c>
      <c r="E410" s="11" t="s">
        <v>289</v>
      </c>
      <c r="F410" s="11" t="s">
        <v>2739</v>
      </c>
      <c r="G410" s="11" t="s">
        <v>2740</v>
      </c>
      <c r="H410" s="11" t="s">
        <v>1905</v>
      </c>
      <c r="I410" s="11" t="s">
        <v>2741</v>
      </c>
      <c r="J410" s="11" t="s">
        <v>177</v>
      </c>
      <c r="K410" s="22"/>
      <c r="L410" s="2" t="s">
        <v>1060</v>
      </c>
      <c r="M410" s="13" t="s">
        <v>2407</v>
      </c>
      <c r="N410" s="2" t="s">
        <v>2742</v>
      </c>
      <c r="O410" s="6" t="s">
        <v>2743</v>
      </c>
      <c r="P410" s="7" t="str">
        <f>HYPERLINK("https://drive.google.com/file/d/1ZMlb4ySFgoshTxGdR2kQKbYmFzcFcXXf/view?usp=drivesdk","Qassim Mohammed Abbas - (Food safety management according to ISO 22000)")</f>
        <v>Qassim Mohammed Abbas - (Food safety management according to ISO 22000)</v>
      </c>
      <c r="Q410" s="2" t="s">
        <v>2744</v>
      </c>
      <c r="R410" s="2"/>
      <c r="S410" s="2"/>
      <c r="T410" s="2"/>
      <c r="U410" s="2"/>
      <c r="V410" s="2"/>
    </row>
    <row r="411">
      <c r="A411" s="13" t="s">
        <v>2745</v>
      </c>
      <c r="B411" s="11" t="s">
        <v>2406</v>
      </c>
      <c r="C411" s="11" t="s">
        <v>2746</v>
      </c>
      <c r="D411" s="11" t="s">
        <v>158</v>
      </c>
      <c r="E411" s="11" t="s">
        <v>172</v>
      </c>
      <c r="F411" s="12" t="s">
        <v>1853</v>
      </c>
      <c r="G411" s="12" t="s">
        <v>2640</v>
      </c>
      <c r="H411" s="12" t="s">
        <v>2747</v>
      </c>
      <c r="I411" s="11" t="s">
        <v>2748</v>
      </c>
      <c r="J411" s="11" t="s">
        <v>197</v>
      </c>
      <c r="K411" s="11" t="s">
        <v>565</v>
      </c>
      <c r="L411" s="2" t="s">
        <v>1060</v>
      </c>
      <c r="M411" s="13" t="s">
        <v>2407</v>
      </c>
      <c r="N411" s="2" t="s">
        <v>2749</v>
      </c>
      <c r="O411" s="6" t="s">
        <v>2750</v>
      </c>
      <c r="P411" s="7" t="str">
        <f>HYPERLINK("https://drive.google.com/file/d/1-f-c1VLAsS9j1KQLzgsmYWGNRNCn-eDU/view?usp=drivesdk","Sora obaid neama - (Food safety management according to ISO 22000)")</f>
        <v>Sora obaid neama - (Food safety management according to ISO 22000)</v>
      </c>
      <c r="Q411" s="2" t="s">
        <v>2751</v>
      </c>
      <c r="R411" s="2"/>
      <c r="S411" s="2"/>
      <c r="T411" s="2"/>
      <c r="U411" s="2"/>
      <c r="V411" s="2"/>
    </row>
    <row r="412">
      <c r="A412" s="13" t="s">
        <v>2752</v>
      </c>
      <c r="B412" s="11" t="s">
        <v>2406</v>
      </c>
      <c r="C412" s="11" t="s">
        <v>2753</v>
      </c>
      <c r="D412" s="11" t="s">
        <v>585</v>
      </c>
      <c r="E412" s="11" t="s">
        <v>172</v>
      </c>
      <c r="F412" s="11" t="s">
        <v>2553</v>
      </c>
      <c r="G412" s="11" t="s">
        <v>2754</v>
      </c>
      <c r="H412" s="11" t="s">
        <v>2755</v>
      </c>
      <c r="I412" s="11" t="s">
        <v>2756</v>
      </c>
      <c r="J412" s="11" t="s">
        <v>197</v>
      </c>
      <c r="K412" s="11" t="s">
        <v>2757</v>
      </c>
      <c r="L412" s="2" t="s">
        <v>1060</v>
      </c>
      <c r="M412" s="13" t="s">
        <v>2407</v>
      </c>
      <c r="N412" s="2" t="s">
        <v>2758</v>
      </c>
      <c r="O412" s="6" t="s">
        <v>2759</v>
      </c>
      <c r="P412" s="7" t="str">
        <f>HYPERLINK("https://drive.google.com/file/d/1P2PvP3-EoZt7U3wEWf8If1sXeXctER_c/view?usp=drivesdk","Janan Abdulkhaleq Sadeeq - (Food safety management according to ISO 22000)")</f>
        <v>Janan Abdulkhaleq Sadeeq - (Food safety management according to ISO 22000)</v>
      </c>
      <c r="Q412" s="2" t="s">
        <v>2760</v>
      </c>
      <c r="R412" s="2"/>
      <c r="S412" s="2"/>
      <c r="T412" s="2"/>
      <c r="U412" s="2"/>
      <c r="V412" s="2"/>
    </row>
    <row r="413">
      <c r="A413" s="13" t="s">
        <v>2761</v>
      </c>
      <c r="B413" s="11" t="s">
        <v>2406</v>
      </c>
      <c r="C413" s="11" t="s">
        <v>2762</v>
      </c>
      <c r="D413" s="11" t="s">
        <v>171</v>
      </c>
      <c r="E413" s="11" t="s">
        <v>202</v>
      </c>
      <c r="F413" s="11" t="s">
        <v>152</v>
      </c>
      <c r="G413" s="12" t="s">
        <v>2763</v>
      </c>
      <c r="H413" s="12" t="s">
        <v>2764</v>
      </c>
      <c r="I413" s="11" t="s">
        <v>456</v>
      </c>
      <c r="J413" s="11" t="s">
        <v>177</v>
      </c>
      <c r="K413" s="12" t="s">
        <v>389</v>
      </c>
      <c r="L413" s="2" t="s">
        <v>1060</v>
      </c>
      <c r="M413" s="13" t="s">
        <v>2407</v>
      </c>
      <c r="N413" s="2" t="s">
        <v>2765</v>
      </c>
      <c r="O413" s="6" t="s">
        <v>2766</v>
      </c>
      <c r="P413" s="7" t="str">
        <f>HYPERLINK("https://drive.google.com/file/d/1ETNSDjUu34kOQ7PoEdJbGr_iBszyCxBj/view?usp=drivesdk","fatima hussein owaid - (Food safety management according to ISO 22000)")</f>
        <v>fatima hussein owaid - (Food safety management according to ISO 22000)</v>
      </c>
      <c r="Q413" s="2" t="s">
        <v>2767</v>
      </c>
      <c r="R413" s="2"/>
      <c r="S413" s="2"/>
      <c r="T413" s="2"/>
      <c r="U413" s="2"/>
      <c r="V413" s="2"/>
    </row>
    <row r="414">
      <c r="A414" s="13" t="s">
        <v>2768</v>
      </c>
      <c r="B414" s="11" t="s">
        <v>2406</v>
      </c>
      <c r="C414" s="11" t="s">
        <v>2769</v>
      </c>
      <c r="D414" s="11" t="s">
        <v>171</v>
      </c>
      <c r="E414" s="11" t="s">
        <v>289</v>
      </c>
      <c r="F414" s="11" t="s">
        <v>429</v>
      </c>
      <c r="G414" s="11" t="s">
        <v>275</v>
      </c>
      <c r="H414" s="11" t="s">
        <v>2554</v>
      </c>
      <c r="I414" s="11" t="s">
        <v>2770</v>
      </c>
      <c r="J414" s="11" t="s">
        <v>177</v>
      </c>
      <c r="K414" s="11" t="s">
        <v>845</v>
      </c>
      <c r="L414" s="2" t="s">
        <v>1060</v>
      </c>
      <c r="M414" s="13" t="s">
        <v>2407</v>
      </c>
      <c r="N414" s="2" t="s">
        <v>2771</v>
      </c>
      <c r="O414" s="6" t="s">
        <v>2772</v>
      </c>
      <c r="P414" s="7" t="str">
        <f>HYPERLINK("https://drive.google.com/file/d/1r5kvor_BNd1lLupAo0tPAXjKAOFsARq1/view?usp=drivesdk","prof. Dr. Luay A.Ali - (Food safety management according to ISO 22000)")</f>
        <v>prof. Dr. Luay A.Ali - (Food safety management according to ISO 22000)</v>
      </c>
      <c r="Q414" s="2" t="s">
        <v>2773</v>
      </c>
      <c r="R414" s="2"/>
      <c r="S414" s="2"/>
      <c r="T414" s="2"/>
      <c r="U414" s="2"/>
      <c r="V414" s="2"/>
    </row>
    <row r="415">
      <c r="A415" s="13" t="s">
        <v>2774</v>
      </c>
      <c r="B415" s="11" t="s">
        <v>2406</v>
      </c>
      <c r="C415" s="11" t="s">
        <v>2775</v>
      </c>
      <c r="D415" s="11" t="s">
        <v>585</v>
      </c>
      <c r="E415" s="11" t="s">
        <v>159</v>
      </c>
      <c r="F415" s="11" t="s">
        <v>2776</v>
      </c>
      <c r="G415" s="11" t="s">
        <v>2777</v>
      </c>
      <c r="H415" s="11" t="s">
        <v>2778</v>
      </c>
      <c r="I415" s="11" t="s">
        <v>2779</v>
      </c>
      <c r="J415" s="11" t="s">
        <v>177</v>
      </c>
      <c r="K415" s="11" t="s">
        <v>2780</v>
      </c>
      <c r="L415" s="2" t="s">
        <v>1060</v>
      </c>
      <c r="M415" s="13" t="s">
        <v>2407</v>
      </c>
      <c r="N415" s="2" t="s">
        <v>2781</v>
      </c>
      <c r="O415" s="6" t="s">
        <v>2782</v>
      </c>
      <c r="P415" s="7" t="str">
        <f>HYPERLINK("https://drive.google.com/file/d/1PRk6Ki4-HPLWfKMau9kToW3w-0sX6SuA/view?usp=drivesdk","Shahen jalal abdulrahman - (Food safety management according to ISO 22000)")</f>
        <v>Shahen jalal abdulrahman - (Food safety management according to ISO 22000)</v>
      </c>
      <c r="Q415" s="2" t="s">
        <v>2783</v>
      </c>
      <c r="R415" s="2"/>
      <c r="S415" s="2"/>
      <c r="T415" s="2"/>
      <c r="U415" s="2"/>
      <c r="V415" s="2"/>
    </row>
    <row r="416">
      <c r="A416" s="13" t="s">
        <v>2784</v>
      </c>
      <c r="B416" s="11" t="s">
        <v>2406</v>
      </c>
      <c r="C416" s="11" t="s">
        <v>2785</v>
      </c>
      <c r="D416" s="11" t="s">
        <v>171</v>
      </c>
      <c r="E416" s="11" t="s">
        <v>172</v>
      </c>
      <c r="F416" s="11" t="s">
        <v>20</v>
      </c>
      <c r="G416" s="11" t="s">
        <v>2786</v>
      </c>
      <c r="H416" s="11" t="s">
        <v>2554</v>
      </c>
      <c r="I416" s="11" t="s">
        <v>2787</v>
      </c>
      <c r="J416" s="11" t="s">
        <v>197</v>
      </c>
      <c r="K416" s="11" t="s">
        <v>710</v>
      </c>
      <c r="L416" s="2" t="s">
        <v>1060</v>
      </c>
      <c r="M416" s="13" t="s">
        <v>2407</v>
      </c>
      <c r="N416" s="2" t="s">
        <v>2788</v>
      </c>
      <c r="O416" s="6" t="s">
        <v>2789</v>
      </c>
      <c r="P416" s="7" t="str">
        <f>HYPERLINK("https://drive.google.com/file/d/1QoFi3szDjEyMI-dA6IbgV1wuWxXPUuB5/view?usp=drivesdk","Pakhshan Abdullah Hassan - (Food safety management according to ISO 22000)")</f>
        <v>Pakhshan Abdullah Hassan - (Food safety management according to ISO 22000)</v>
      </c>
      <c r="Q416" s="2" t="s">
        <v>2790</v>
      </c>
      <c r="R416" s="2"/>
      <c r="S416" s="2"/>
      <c r="T416" s="2"/>
      <c r="U416" s="2"/>
      <c r="V416" s="2"/>
    </row>
    <row r="417">
      <c r="A417" s="13" t="s">
        <v>2791</v>
      </c>
      <c r="B417" s="11" t="s">
        <v>2406</v>
      </c>
      <c r="C417" s="11" t="s">
        <v>2792</v>
      </c>
      <c r="D417" s="11" t="s">
        <v>171</v>
      </c>
      <c r="E417" s="11" t="s">
        <v>202</v>
      </c>
      <c r="F417" s="12" t="s">
        <v>1815</v>
      </c>
      <c r="G417" s="12" t="s">
        <v>533</v>
      </c>
      <c r="H417" s="12" t="s">
        <v>2793</v>
      </c>
      <c r="I417" s="11" t="s">
        <v>2794</v>
      </c>
      <c r="J417" s="11" t="s">
        <v>177</v>
      </c>
      <c r="K417" s="12" t="s">
        <v>2795</v>
      </c>
      <c r="L417" s="2" t="s">
        <v>1060</v>
      </c>
      <c r="M417" s="13" t="s">
        <v>2407</v>
      </c>
      <c r="N417" s="2" t="s">
        <v>2796</v>
      </c>
      <c r="O417" s="6" t="s">
        <v>2797</v>
      </c>
      <c r="P417" s="7" t="str">
        <f>HYPERLINK("https://drive.google.com/file/d/15Eli1Bdz0lXSYRkwysFGwZsIBaSSqGCd/view?usp=drivesdk","ENTIDARA JUMAAH MUBARAK - (Food safety management according to ISO 22000)")</f>
        <v>ENTIDARA JUMAAH MUBARAK - (Food safety management according to ISO 22000)</v>
      </c>
      <c r="Q417" s="2" t="s">
        <v>2798</v>
      </c>
      <c r="R417" s="2"/>
      <c r="S417" s="2"/>
      <c r="T417" s="2"/>
      <c r="U417" s="2"/>
      <c r="V417" s="2"/>
    </row>
    <row r="418">
      <c r="A418" s="13" t="s">
        <v>2799</v>
      </c>
      <c r="B418" s="11" t="s">
        <v>2406</v>
      </c>
      <c r="C418" s="11" t="s">
        <v>2800</v>
      </c>
      <c r="D418" s="11" t="s">
        <v>171</v>
      </c>
      <c r="E418" s="11" t="s">
        <v>202</v>
      </c>
      <c r="F418" s="12" t="s">
        <v>495</v>
      </c>
      <c r="G418" s="12" t="s">
        <v>2613</v>
      </c>
      <c r="H418" s="12" t="s">
        <v>505</v>
      </c>
      <c r="I418" s="11" t="s">
        <v>2801</v>
      </c>
      <c r="J418" s="11" t="s">
        <v>177</v>
      </c>
      <c r="K418" s="12" t="s">
        <v>466</v>
      </c>
      <c r="L418" s="2" t="s">
        <v>1060</v>
      </c>
      <c r="M418" s="13" t="s">
        <v>2407</v>
      </c>
      <c r="N418" s="2" t="s">
        <v>2802</v>
      </c>
      <c r="O418" s="6" t="s">
        <v>2803</v>
      </c>
      <c r="P418" s="7" t="str">
        <f>HYPERLINK("https://drive.google.com/file/d/1zbTgP1Q5IsiNR8TUNY5nJFmbpVFT17og/view?usp=drivesdk","Leza rustum yagoob - (Food safety management according to ISO 22000)")</f>
        <v>Leza rustum yagoob - (Food safety management according to ISO 22000)</v>
      </c>
      <c r="Q418" s="2" t="s">
        <v>2804</v>
      </c>
      <c r="R418" s="2"/>
      <c r="S418" s="2"/>
      <c r="T418" s="2"/>
      <c r="U418" s="2"/>
      <c r="V418" s="2"/>
    </row>
    <row r="419">
      <c r="A419" s="13" t="s">
        <v>2805</v>
      </c>
      <c r="B419" s="11" t="s">
        <v>2406</v>
      </c>
      <c r="C419" s="11" t="s">
        <v>2806</v>
      </c>
      <c r="D419" s="11" t="s">
        <v>158</v>
      </c>
      <c r="E419" s="11" t="s">
        <v>202</v>
      </c>
      <c r="F419" s="11" t="s">
        <v>2553</v>
      </c>
      <c r="G419" s="11" t="s">
        <v>2422</v>
      </c>
      <c r="H419" s="11" t="s">
        <v>2807</v>
      </c>
      <c r="I419" s="11" t="s">
        <v>2808</v>
      </c>
      <c r="J419" s="11" t="s">
        <v>187</v>
      </c>
      <c r="K419" s="11" t="s">
        <v>2809</v>
      </c>
      <c r="L419" s="2" t="s">
        <v>1060</v>
      </c>
      <c r="M419" s="13" t="s">
        <v>2407</v>
      </c>
      <c r="N419" s="2" t="s">
        <v>2810</v>
      </c>
      <c r="O419" s="6" t="s">
        <v>2811</v>
      </c>
      <c r="P419" s="7" t="str">
        <f>HYPERLINK("https://drive.google.com/file/d/1bJAGOunvM4oIXJP8qJIrVTAD-KbBDE9t/view?usp=drivesdk","Rezan Issa mosa - (Food safety management according to ISO 22000)")</f>
        <v>Rezan Issa mosa - (Food safety management according to ISO 22000)</v>
      </c>
      <c r="Q419" s="2" t="s">
        <v>2812</v>
      </c>
      <c r="R419" s="2"/>
      <c r="S419" s="2"/>
      <c r="T419" s="2"/>
      <c r="U419" s="2"/>
      <c r="V419" s="2"/>
    </row>
    <row r="420">
      <c r="A420" s="13" t="s">
        <v>2813</v>
      </c>
      <c r="B420" s="11" t="s">
        <v>2406</v>
      </c>
      <c r="C420" s="11" t="s">
        <v>2728</v>
      </c>
      <c r="D420" s="11" t="s">
        <v>158</v>
      </c>
      <c r="E420" s="11" t="s">
        <v>159</v>
      </c>
      <c r="F420" s="11" t="s">
        <v>2729</v>
      </c>
      <c r="G420" s="11" t="s">
        <v>2730</v>
      </c>
      <c r="H420" s="11" t="s">
        <v>2731</v>
      </c>
      <c r="I420" s="11" t="s">
        <v>2732</v>
      </c>
      <c r="J420" s="11" t="s">
        <v>197</v>
      </c>
      <c r="K420" s="11" t="s">
        <v>2814</v>
      </c>
      <c r="L420" s="2" t="s">
        <v>1060</v>
      </c>
      <c r="M420" s="13" t="s">
        <v>2407</v>
      </c>
      <c r="N420" s="2" t="s">
        <v>2815</v>
      </c>
      <c r="O420" s="6" t="s">
        <v>2816</v>
      </c>
      <c r="P420" s="7" t="str">
        <f>HYPERLINK("https://drive.google.com/file/d/1nkPrBVpGO75IytHxeAP27h7ttt8AlDSk/view?usp=drivesdk","Nahla Mohammed Rasheed Hasan - (Food safety management according to ISO 22000)")</f>
        <v>Nahla Mohammed Rasheed Hasan - (Food safety management according to ISO 22000)</v>
      </c>
      <c r="Q420" s="2" t="s">
        <v>2817</v>
      </c>
      <c r="R420" s="2"/>
      <c r="S420" s="2"/>
      <c r="T420" s="2"/>
      <c r="U420" s="2"/>
      <c r="V420" s="2"/>
    </row>
    <row r="421">
      <c r="A421" s="13" t="s">
        <v>2818</v>
      </c>
      <c r="B421" s="11" t="s">
        <v>2406</v>
      </c>
      <c r="C421" s="11" t="s">
        <v>2711</v>
      </c>
      <c r="D421" s="11" t="s">
        <v>158</v>
      </c>
      <c r="E421" s="11" t="s">
        <v>159</v>
      </c>
      <c r="F421" s="11" t="s">
        <v>2553</v>
      </c>
      <c r="G421" s="11" t="s">
        <v>2712</v>
      </c>
      <c r="H421" s="11" t="s">
        <v>2713</v>
      </c>
      <c r="I421" s="11" t="s">
        <v>2714</v>
      </c>
      <c r="J421" s="11" t="s">
        <v>207</v>
      </c>
      <c r="K421" s="22"/>
      <c r="L421" s="2" t="s">
        <v>1060</v>
      </c>
      <c r="M421" s="13" t="s">
        <v>2407</v>
      </c>
      <c r="N421" s="2" t="s">
        <v>2819</v>
      </c>
      <c r="O421" s="6" t="s">
        <v>2820</v>
      </c>
      <c r="P421" s="7" t="str">
        <f>HYPERLINK("https://drive.google.com/file/d/1xVArHWSBcl_YdqfSMnsbugabWrK73yDW/view?usp=drivesdk","Najat Jasim Mohammed - (Food safety management according to ISO 22000)")</f>
        <v>Najat Jasim Mohammed - (Food safety management according to ISO 22000)</v>
      </c>
      <c r="Q421" s="2" t="s">
        <v>2821</v>
      </c>
      <c r="R421" s="2"/>
      <c r="S421" s="2"/>
      <c r="T421" s="2"/>
      <c r="U421" s="2"/>
      <c r="V421" s="2"/>
    </row>
    <row r="422">
      <c r="A422" s="13" t="s">
        <v>2822</v>
      </c>
      <c r="B422" s="11" t="s">
        <v>2406</v>
      </c>
      <c r="C422" s="11" t="s">
        <v>2823</v>
      </c>
      <c r="D422" s="12" t="s">
        <v>2824</v>
      </c>
      <c r="E422" s="11" t="s">
        <v>172</v>
      </c>
      <c r="F422" s="12" t="s">
        <v>2825</v>
      </c>
      <c r="G422" s="12" t="s">
        <v>2826</v>
      </c>
      <c r="H422" s="12" t="s">
        <v>2827</v>
      </c>
      <c r="I422" s="11" t="s">
        <v>2828</v>
      </c>
      <c r="J422" s="11" t="s">
        <v>164</v>
      </c>
      <c r="K422" s="22"/>
      <c r="L422" s="2" t="s">
        <v>1060</v>
      </c>
      <c r="M422" s="13" t="s">
        <v>2407</v>
      </c>
      <c r="N422" s="2" t="s">
        <v>2829</v>
      </c>
      <c r="O422" s="6" t="s">
        <v>2830</v>
      </c>
      <c r="P422" s="7" t="str">
        <f>HYPERLINK("https://drive.google.com/file/d/1QNF_4QekjutIviY24W3d6M0wptIZDO5X/view?usp=drivesdk","Araz omar mohammed - (Food safety management according to ISO 22000)")</f>
        <v>Araz omar mohammed - (Food safety management according to ISO 22000)</v>
      </c>
      <c r="Q422" s="2" t="s">
        <v>2831</v>
      </c>
      <c r="R422" s="2"/>
      <c r="S422" s="2"/>
      <c r="T422" s="2"/>
      <c r="U422" s="2"/>
      <c r="V422" s="2"/>
    </row>
    <row r="423">
      <c r="A423" s="13" t="s">
        <v>2832</v>
      </c>
      <c r="B423" s="11" t="s">
        <v>2406</v>
      </c>
      <c r="C423" s="11" t="s">
        <v>2833</v>
      </c>
      <c r="D423" s="11" t="s">
        <v>171</v>
      </c>
      <c r="E423" s="11" t="s">
        <v>289</v>
      </c>
      <c r="F423" s="11" t="s">
        <v>2834</v>
      </c>
      <c r="G423" s="11" t="s">
        <v>275</v>
      </c>
      <c r="H423" s="11" t="s">
        <v>2554</v>
      </c>
      <c r="I423" s="11" t="s">
        <v>2835</v>
      </c>
      <c r="J423" s="11" t="s">
        <v>177</v>
      </c>
      <c r="K423" s="11" t="s">
        <v>2836</v>
      </c>
      <c r="L423" s="2" t="s">
        <v>1060</v>
      </c>
      <c r="M423" s="13" t="s">
        <v>2407</v>
      </c>
      <c r="N423" s="2" t="s">
        <v>2837</v>
      </c>
      <c r="O423" s="6" t="s">
        <v>2838</v>
      </c>
      <c r="P423" s="7" t="str">
        <f>HYPERLINK("https://drive.google.com/file/d/1cAv-J-9mLC4SLOyUhN6kBVudHgikPuYD/view?usp=drivesdk","khadija khalil Mustafa - (Food safety management according to ISO 22000)")</f>
        <v>khadija khalil Mustafa - (Food safety management according to ISO 22000)</v>
      </c>
      <c r="Q423" s="2" t="s">
        <v>2839</v>
      </c>
      <c r="R423" s="2"/>
      <c r="S423" s="2"/>
      <c r="T423" s="2"/>
      <c r="U423" s="2"/>
      <c r="V423" s="2"/>
    </row>
    <row r="424">
      <c r="A424" s="13" t="s">
        <v>2840</v>
      </c>
      <c r="B424" s="11" t="s">
        <v>2406</v>
      </c>
      <c r="C424" s="11" t="s">
        <v>1709</v>
      </c>
      <c r="D424" s="11" t="s">
        <v>171</v>
      </c>
      <c r="E424" s="11" t="s">
        <v>202</v>
      </c>
      <c r="F424" s="11" t="s">
        <v>2841</v>
      </c>
      <c r="G424" s="11" t="s">
        <v>1711</v>
      </c>
      <c r="H424" s="11" t="s">
        <v>1712</v>
      </c>
      <c r="I424" s="11" t="s">
        <v>1713</v>
      </c>
      <c r="J424" s="11" t="s">
        <v>177</v>
      </c>
      <c r="K424" s="11" t="s">
        <v>2842</v>
      </c>
      <c r="L424" s="2" t="s">
        <v>1060</v>
      </c>
      <c r="M424" s="13" t="s">
        <v>2407</v>
      </c>
      <c r="N424" s="2" t="s">
        <v>2843</v>
      </c>
      <c r="O424" s="6" t="s">
        <v>2844</v>
      </c>
      <c r="P424" s="7" t="str">
        <f>HYPERLINK("https://drive.google.com/file/d/156gcwUKhO1IergrgGi8p_3jEgtHFi9oV/view?usp=drivesdk","Dr. Jian Abdullah Noori - (Food safety management according to ISO 22000)")</f>
        <v>Dr. Jian Abdullah Noori - (Food safety management according to ISO 22000)</v>
      </c>
      <c r="Q424" s="2" t="s">
        <v>2845</v>
      </c>
      <c r="R424" s="2"/>
      <c r="S424" s="2"/>
      <c r="T424" s="2"/>
      <c r="U424" s="2"/>
      <c r="V424" s="2"/>
    </row>
    <row r="425">
      <c r="A425" s="13" t="s">
        <v>2846</v>
      </c>
      <c r="B425" s="11" t="s">
        <v>2406</v>
      </c>
      <c r="C425" s="11" t="s">
        <v>465</v>
      </c>
      <c r="D425" s="11" t="s">
        <v>171</v>
      </c>
      <c r="E425" s="11" t="s">
        <v>202</v>
      </c>
      <c r="F425" s="12" t="s">
        <v>193</v>
      </c>
      <c r="G425" s="12" t="s">
        <v>1769</v>
      </c>
      <c r="H425" s="12" t="s">
        <v>2847</v>
      </c>
      <c r="I425" s="11" t="s">
        <v>465</v>
      </c>
      <c r="J425" s="11" t="s">
        <v>177</v>
      </c>
      <c r="K425" s="12" t="s">
        <v>389</v>
      </c>
      <c r="L425" s="2" t="s">
        <v>1060</v>
      </c>
      <c r="M425" s="13" t="s">
        <v>2407</v>
      </c>
      <c r="N425" s="2" t="s">
        <v>2848</v>
      </c>
      <c r="O425" s="6" t="s">
        <v>2849</v>
      </c>
      <c r="P425" s="7" t="str">
        <f>HYPERLINK("https://drive.google.com/file/d/1sidzC2qJWbRq9G9Iov1wbbPTnDgEEl2Z/view?usp=drivesdk","Basam.aziz@soran.edu.iq - (Food safety management according to ISO 22000)")</f>
        <v>Basam.aziz@soran.edu.iq - (Food safety management according to ISO 22000)</v>
      </c>
      <c r="Q425" s="2" t="s">
        <v>2850</v>
      </c>
      <c r="R425" s="2"/>
      <c r="S425" s="2"/>
      <c r="T425" s="2"/>
      <c r="U425" s="2"/>
      <c r="V425" s="2"/>
    </row>
    <row r="426">
      <c r="A426" s="13" t="s">
        <v>2851</v>
      </c>
      <c r="B426" s="11" t="s">
        <v>2406</v>
      </c>
      <c r="C426" s="11" t="s">
        <v>2852</v>
      </c>
      <c r="D426" s="11" t="s">
        <v>158</v>
      </c>
      <c r="E426" s="11" t="s">
        <v>202</v>
      </c>
      <c r="F426" s="11" t="s">
        <v>2853</v>
      </c>
      <c r="G426" s="11" t="s">
        <v>2854</v>
      </c>
      <c r="H426" s="11" t="s">
        <v>2731</v>
      </c>
      <c r="I426" s="11" t="s">
        <v>2855</v>
      </c>
      <c r="J426" s="11" t="s">
        <v>197</v>
      </c>
      <c r="K426" s="22"/>
      <c r="L426" s="2" t="s">
        <v>1060</v>
      </c>
      <c r="M426" s="13" t="s">
        <v>2407</v>
      </c>
      <c r="N426" s="2" t="s">
        <v>2856</v>
      </c>
      <c r="O426" s="6" t="s">
        <v>2857</v>
      </c>
      <c r="P426" s="7" t="str">
        <f>HYPERLINK("https://drive.google.com/file/d/1QIe1vMa7jK1_qye5hgEU6bBskAjAaUpB/view?usp=drivesdk","Layla Shaaban Mohammed - (Food safety management according to ISO 22000)")</f>
        <v>Layla Shaaban Mohammed - (Food safety management according to ISO 22000)</v>
      </c>
      <c r="Q426" s="2" t="s">
        <v>2858</v>
      </c>
      <c r="R426" s="2"/>
      <c r="S426" s="2"/>
      <c r="T426" s="2"/>
      <c r="U426" s="2"/>
      <c r="V426" s="2"/>
    </row>
    <row r="427">
      <c r="A427" s="13" t="s">
        <v>2859</v>
      </c>
      <c r="B427" s="11" t="s">
        <v>2406</v>
      </c>
      <c r="C427" s="11" t="s">
        <v>2860</v>
      </c>
      <c r="D427" s="11" t="s">
        <v>171</v>
      </c>
      <c r="E427" s="11" t="s">
        <v>202</v>
      </c>
      <c r="F427" s="11" t="s">
        <v>2553</v>
      </c>
      <c r="G427" s="11" t="s">
        <v>2422</v>
      </c>
      <c r="H427" s="11" t="s">
        <v>2731</v>
      </c>
      <c r="I427" s="11" t="s">
        <v>2861</v>
      </c>
      <c r="J427" s="11" t="s">
        <v>164</v>
      </c>
      <c r="K427" s="11" t="s">
        <v>349</v>
      </c>
      <c r="L427" s="2" t="s">
        <v>1060</v>
      </c>
      <c r="M427" s="13" t="s">
        <v>2407</v>
      </c>
      <c r="N427" s="2" t="s">
        <v>2862</v>
      </c>
      <c r="O427" s="6" t="s">
        <v>2863</v>
      </c>
      <c r="P427" s="7" t="str">
        <f>HYPERLINK("https://drive.google.com/file/d/1H-ePP7mz1ShW500ZWnzZ4d2pG94wfqUD/view?usp=drivesdk","Dr.Sanaa M S Rasheed - (Food safety management according to ISO 22000)")</f>
        <v>Dr.Sanaa M S Rasheed - (Food safety management according to ISO 22000)</v>
      </c>
      <c r="Q427" s="2" t="s">
        <v>2864</v>
      </c>
      <c r="R427" s="2"/>
      <c r="S427" s="2"/>
      <c r="T427" s="2"/>
      <c r="U427" s="2"/>
      <c r="V427" s="2"/>
    </row>
    <row r="428">
      <c r="A428" s="13" t="s">
        <v>2865</v>
      </c>
      <c r="B428" s="11" t="s">
        <v>2406</v>
      </c>
      <c r="C428" s="11" t="s">
        <v>2866</v>
      </c>
      <c r="D428" s="11" t="s">
        <v>171</v>
      </c>
      <c r="E428" s="11" t="s">
        <v>202</v>
      </c>
      <c r="F428" s="11" t="s">
        <v>1018</v>
      </c>
      <c r="G428" s="11" t="s">
        <v>275</v>
      </c>
      <c r="H428" s="11" t="s">
        <v>2867</v>
      </c>
      <c r="I428" s="11" t="s">
        <v>2288</v>
      </c>
      <c r="J428" s="11" t="s">
        <v>197</v>
      </c>
      <c r="K428" s="22"/>
      <c r="L428" s="2" t="s">
        <v>1060</v>
      </c>
      <c r="M428" s="13" t="s">
        <v>2407</v>
      </c>
      <c r="N428" s="2" t="s">
        <v>2868</v>
      </c>
      <c r="O428" s="6" t="s">
        <v>2869</v>
      </c>
      <c r="P428" s="7" t="str">
        <f>HYPERLINK("https://drive.google.com/file/d/1qhXXFWrCFzw57Ii8MczKVSXFapgrG4AC/view?usp=drivesdk","Mazin sherzad Othman - (Food safety management according to ISO 22000)")</f>
        <v>Mazin sherzad Othman - (Food safety management according to ISO 22000)</v>
      </c>
      <c r="Q428" s="2" t="s">
        <v>2870</v>
      </c>
      <c r="R428" s="2"/>
      <c r="S428" s="2"/>
      <c r="T428" s="2"/>
      <c r="U428" s="2"/>
      <c r="V428" s="2"/>
    </row>
    <row r="429">
      <c r="A429" s="13" t="s">
        <v>2871</v>
      </c>
      <c r="B429" s="11" t="s">
        <v>2406</v>
      </c>
      <c r="C429" s="11" t="s">
        <v>2872</v>
      </c>
      <c r="D429" s="11" t="s">
        <v>158</v>
      </c>
      <c r="E429" s="11" t="s">
        <v>159</v>
      </c>
      <c r="F429" s="11" t="s">
        <v>2553</v>
      </c>
      <c r="G429" s="11" t="s">
        <v>2873</v>
      </c>
      <c r="H429" s="11" t="s">
        <v>2731</v>
      </c>
      <c r="I429" s="11" t="s">
        <v>2874</v>
      </c>
      <c r="J429" s="11" t="s">
        <v>197</v>
      </c>
      <c r="K429" s="11" t="s">
        <v>845</v>
      </c>
      <c r="L429" s="2" t="s">
        <v>1060</v>
      </c>
      <c r="M429" s="13" t="s">
        <v>2407</v>
      </c>
      <c r="N429" s="2" t="s">
        <v>2875</v>
      </c>
      <c r="O429" s="6" t="s">
        <v>2876</v>
      </c>
      <c r="P429" s="7" t="str">
        <f>HYPERLINK("https://drive.google.com/file/d/1VpUcXxk3NFgraEKTfPYj1bDTZ9i5JR_Z/view?usp=drivesdk","Jihad Yousif Hasan - (Food safety management according to ISO 22000)")</f>
        <v>Jihad Yousif Hasan - (Food safety management according to ISO 22000)</v>
      </c>
      <c r="Q429" s="2" t="s">
        <v>2877</v>
      </c>
      <c r="R429" s="2"/>
      <c r="S429" s="2"/>
      <c r="T429" s="2"/>
      <c r="U429" s="2"/>
      <c r="V429" s="2"/>
    </row>
    <row r="430">
      <c r="A430" s="13" t="s">
        <v>2878</v>
      </c>
      <c r="B430" s="11" t="s">
        <v>2406</v>
      </c>
      <c r="C430" s="11" t="s">
        <v>2879</v>
      </c>
      <c r="D430" s="11" t="s">
        <v>158</v>
      </c>
      <c r="E430" s="11" t="s">
        <v>172</v>
      </c>
      <c r="F430" s="11" t="s">
        <v>2880</v>
      </c>
      <c r="G430" s="11" t="s">
        <v>2881</v>
      </c>
      <c r="H430" s="11" t="s">
        <v>2731</v>
      </c>
      <c r="I430" s="11" t="s">
        <v>2882</v>
      </c>
      <c r="J430" s="11" t="s">
        <v>177</v>
      </c>
      <c r="K430" s="22"/>
      <c r="L430" s="2" t="s">
        <v>1060</v>
      </c>
      <c r="M430" s="13" t="s">
        <v>2407</v>
      </c>
      <c r="N430" s="2" t="s">
        <v>2883</v>
      </c>
      <c r="O430" s="6" t="s">
        <v>2884</v>
      </c>
      <c r="P430" s="7" t="str">
        <f>HYPERLINK("https://drive.google.com/file/d/1nToRjMIjNTzb5bEnlT5B8R190UfR8M8I/view?usp=drivesdk","Niroosh S. Hasan - (Food safety management according to ISO 22000)")</f>
        <v>Niroosh S. Hasan - (Food safety management according to ISO 22000)</v>
      </c>
      <c r="Q430" s="2" t="s">
        <v>2885</v>
      </c>
      <c r="R430" s="2"/>
      <c r="S430" s="2"/>
      <c r="T430" s="2"/>
      <c r="U430" s="2"/>
      <c r="V430" s="2"/>
    </row>
    <row r="431">
      <c r="A431" s="13" t="s">
        <v>2886</v>
      </c>
      <c r="B431" s="11" t="s">
        <v>2406</v>
      </c>
      <c r="C431" s="11" t="s">
        <v>2887</v>
      </c>
      <c r="D431" s="11" t="s">
        <v>158</v>
      </c>
      <c r="E431" s="11" t="s">
        <v>202</v>
      </c>
      <c r="F431" s="11" t="s">
        <v>2553</v>
      </c>
      <c r="G431" s="11" t="s">
        <v>2888</v>
      </c>
      <c r="H431" s="11" t="s">
        <v>2731</v>
      </c>
      <c r="I431" s="11" t="s">
        <v>2889</v>
      </c>
      <c r="J431" s="11" t="s">
        <v>164</v>
      </c>
      <c r="K431" s="11" t="s">
        <v>2890</v>
      </c>
      <c r="L431" s="2" t="s">
        <v>1060</v>
      </c>
      <c r="M431" s="13" t="s">
        <v>2407</v>
      </c>
      <c r="N431" s="2" t="s">
        <v>2891</v>
      </c>
      <c r="O431" s="6" t="s">
        <v>2892</v>
      </c>
      <c r="P431" s="7" t="str">
        <f>HYPERLINK("https://drive.google.com/file/d/1ZsJ_rqLVnUpcJwTepTFsWvkVy9HYvroU/view?usp=drivesdk","Hussein Mamo Suliman - (Food safety management according to ISO 22000)")</f>
        <v>Hussein Mamo Suliman - (Food safety management according to ISO 22000)</v>
      </c>
      <c r="Q431" s="2" t="s">
        <v>2893</v>
      </c>
      <c r="R431" s="2"/>
      <c r="S431" s="2"/>
      <c r="T431" s="2"/>
      <c r="U431" s="2"/>
      <c r="V431" s="2"/>
    </row>
    <row r="432">
      <c r="A432" s="13" t="s">
        <v>2894</v>
      </c>
      <c r="B432" s="11" t="s">
        <v>2406</v>
      </c>
      <c r="C432" s="11" t="s">
        <v>2895</v>
      </c>
      <c r="D432" s="11" t="s">
        <v>171</v>
      </c>
      <c r="E432" s="11" t="s">
        <v>172</v>
      </c>
      <c r="F432" s="11" t="s">
        <v>2896</v>
      </c>
      <c r="G432" s="11" t="s">
        <v>2897</v>
      </c>
      <c r="H432" s="11" t="s">
        <v>2898</v>
      </c>
      <c r="I432" s="11" t="s">
        <v>2899</v>
      </c>
      <c r="J432" s="11" t="s">
        <v>197</v>
      </c>
      <c r="K432" s="11" t="s">
        <v>349</v>
      </c>
      <c r="L432" s="2" t="s">
        <v>1060</v>
      </c>
      <c r="M432" s="13" t="s">
        <v>2407</v>
      </c>
      <c r="N432" s="2" t="s">
        <v>2900</v>
      </c>
      <c r="O432" s="6" t="s">
        <v>2901</v>
      </c>
      <c r="P432" s="7" t="str">
        <f>HYPERLINK("https://drive.google.com/file/d/10JEQXEVpICrT2K7npG5YdZkFtzYdlofh/view?usp=drivesdk","Suhayla Hamad Shareef - (Food safety management according to ISO 22000)")</f>
        <v>Suhayla Hamad Shareef - (Food safety management according to ISO 22000)</v>
      </c>
      <c r="Q432" s="2" t="s">
        <v>2902</v>
      </c>
      <c r="R432" s="2"/>
      <c r="S432" s="2"/>
      <c r="T432" s="2"/>
      <c r="U432" s="2"/>
      <c r="V432" s="2"/>
    </row>
    <row r="433">
      <c r="A433" s="13" t="s">
        <v>2903</v>
      </c>
      <c r="B433" s="11" t="s">
        <v>2406</v>
      </c>
      <c r="C433" s="11" t="s">
        <v>260</v>
      </c>
      <c r="D433" s="11" t="s">
        <v>171</v>
      </c>
      <c r="E433" s="11" t="s">
        <v>202</v>
      </c>
      <c r="F433" s="11" t="s">
        <v>152</v>
      </c>
      <c r="G433" s="11" t="s">
        <v>153</v>
      </c>
      <c r="H433" s="11" t="s">
        <v>527</v>
      </c>
      <c r="I433" s="11" t="s">
        <v>262</v>
      </c>
      <c r="J433" s="11" t="s">
        <v>164</v>
      </c>
      <c r="K433" s="21"/>
      <c r="L433" s="2" t="s">
        <v>1060</v>
      </c>
      <c r="M433" s="13" t="s">
        <v>2407</v>
      </c>
      <c r="N433" s="2" t="s">
        <v>2904</v>
      </c>
      <c r="O433" s="6" t="s">
        <v>2905</v>
      </c>
      <c r="P433" s="7" t="str">
        <f>HYPERLINK("https://drive.google.com/file/d/1iyQde-liCDfGhn290UvQTYSdCq1cdboY/view?usp=drivesdk","saadaldeen muhammad nuri saed - (Food safety management according to ISO 22000)")</f>
        <v>saadaldeen muhammad nuri saed - (Food safety management according to ISO 22000)</v>
      </c>
      <c r="Q433" s="2" t="s">
        <v>2906</v>
      </c>
      <c r="R433" s="2"/>
      <c r="S433" s="2"/>
      <c r="T433" s="2"/>
      <c r="U433" s="2"/>
      <c r="V433" s="2"/>
    </row>
    <row r="434">
      <c r="A434" s="13" t="s">
        <v>2907</v>
      </c>
      <c r="B434" s="11" t="s">
        <v>2406</v>
      </c>
      <c r="C434" s="11" t="s">
        <v>1950</v>
      </c>
      <c r="D434" s="11" t="s">
        <v>171</v>
      </c>
      <c r="E434" s="11" t="s">
        <v>289</v>
      </c>
      <c r="F434" s="11" t="s">
        <v>665</v>
      </c>
      <c r="G434" s="11" t="s">
        <v>2908</v>
      </c>
      <c r="H434" s="11" t="s">
        <v>379</v>
      </c>
      <c r="I434" s="11" t="s">
        <v>579</v>
      </c>
      <c r="J434" s="11" t="s">
        <v>164</v>
      </c>
      <c r="K434" s="11" t="s">
        <v>1979</v>
      </c>
      <c r="L434" s="2" t="s">
        <v>1060</v>
      </c>
      <c r="M434" s="13" t="s">
        <v>2407</v>
      </c>
      <c r="N434" s="2" t="s">
        <v>2909</v>
      </c>
      <c r="O434" s="6" t="s">
        <v>2910</v>
      </c>
      <c r="P434" s="7" t="str">
        <f>HYPERLINK("https://drive.google.com/file/d/1hRL7OeSV8A_fTN5A8pGF31d8Ugk7vMXt/view?usp=drivesdk","Sahira Razaq Kadhum - (Food safety management according to ISO 22000)")</f>
        <v>Sahira Razaq Kadhum - (Food safety management according to ISO 22000)</v>
      </c>
      <c r="Q434" s="2" t="s">
        <v>2911</v>
      </c>
      <c r="R434" s="2"/>
      <c r="S434" s="2"/>
      <c r="T434" s="2"/>
      <c r="U434" s="2"/>
      <c r="V434" s="2"/>
    </row>
    <row r="435">
      <c r="A435" s="13" t="s">
        <v>2912</v>
      </c>
      <c r="B435" s="11" t="s">
        <v>2406</v>
      </c>
      <c r="C435" s="11" t="s">
        <v>2647</v>
      </c>
      <c r="D435" s="11" t="s">
        <v>171</v>
      </c>
      <c r="E435" s="11" t="s">
        <v>289</v>
      </c>
      <c r="F435" s="11" t="s">
        <v>2648</v>
      </c>
      <c r="G435" s="11" t="s">
        <v>1761</v>
      </c>
      <c r="H435" s="11" t="s">
        <v>2649</v>
      </c>
      <c r="I435" s="11" t="s">
        <v>1763</v>
      </c>
      <c r="J435" s="11" t="s">
        <v>197</v>
      </c>
      <c r="K435" s="11" t="s">
        <v>2913</v>
      </c>
      <c r="L435" s="2" t="s">
        <v>1060</v>
      </c>
      <c r="M435" s="13" t="s">
        <v>2407</v>
      </c>
      <c r="N435" s="2" t="s">
        <v>2914</v>
      </c>
      <c r="O435" s="6" t="s">
        <v>2915</v>
      </c>
      <c r="P435" s="7" t="str">
        <f>HYPERLINK("https://drive.google.com/file/d/1rdlecPMKAHyxm2uTPR9qo92pbcCzTa84/view?usp=drivesdk","FERDOUS MAJEED AMEEN - (Food safety management according to ISO 22000)")</f>
        <v>FERDOUS MAJEED AMEEN - (Food safety management according to ISO 22000)</v>
      </c>
      <c r="Q435" s="2" t="s">
        <v>2916</v>
      </c>
      <c r="R435" s="2"/>
      <c r="S435" s="2"/>
      <c r="T435" s="2"/>
      <c r="U435" s="2"/>
      <c r="V435" s="2"/>
    </row>
    <row r="436">
      <c r="A436" s="13" t="s">
        <v>2917</v>
      </c>
      <c r="B436" s="11" t="s">
        <v>2406</v>
      </c>
      <c r="C436" s="11" t="s">
        <v>2918</v>
      </c>
      <c r="D436" s="11" t="s">
        <v>158</v>
      </c>
      <c r="E436" s="11" t="s">
        <v>159</v>
      </c>
      <c r="F436" s="11" t="s">
        <v>2919</v>
      </c>
      <c r="G436" s="11" t="s">
        <v>302</v>
      </c>
      <c r="H436" s="11" t="s">
        <v>2920</v>
      </c>
      <c r="I436" s="11" t="s">
        <v>303</v>
      </c>
      <c r="J436" s="11" t="s">
        <v>177</v>
      </c>
      <c r="K436" s="11" t="s">
        <v>2921</v>
      </c>
      <c r="L436" s="2" t="s">
        <v>1060</v>
      </c>
      <c r="M436" s="13" t="s">
        <v>2407</v>
      </c>
      <c r="N436" s="2" t="s">
        <v>2922</v>
      </c>
      <c r="O436" s="6" t="s">
        <v>2923</v>
      </c>
      <c r="P436" s="7" t="str">
        <f>HYPERLINK("https://drive.google.com/file/d/1w621AFflGCktQRVZ9Czn_fK53DU4y1kK/view?usp=drivesdk","Zanyar Motalib mohammad - (Food safety management according to ISO 22000)")</f>
        <v>Zanyar Motalib mohammad - (Food safety management according to ISO 22000)</v>
      </c>
      <c r="Q436" s="2" t="s">
        <v>2924</v>
      </c>
      <c r="R436" s="2"/>
      <c r="S436" s="2"/>
      <c r="T436" s="2"/>
      <c r="U436" s="2"/>
      <c r="V436" s="2"/>
    </row>
    <row r="437">
      <c r="A437" s="13" t="s">
        <v>2925</v>
      </c>
      <c r="B437" s="11" t="s">
        <v>2406</v>
      </c>
      <c r="C437" s="11" t="s">
        <v>2926</v>
      </c>
      <c r="D437" s="11" t="s">
        <v>158</v>
      </c>
      <c r="E437" s="11" t="s">
        <v>159</v>
      </c>
      <c r="F437" s="11" t="s">
        <v>2927</v>
      </c>
      <c r="G437" s="11" t="s">
        <v>916</v>
      </c>
      <c r="H437" s="11" t="s">
        <v>2928</v>
      </c>
      <c r="I437" s="11" t="s">
        <v>2929</v>
      </c>
      <c r="J437" s="11" t="s">
        <v>197</v>
      </c>
      <c r="K437" s="12" t="s">
        <v>2930</v>
      </c>
      <c r="L437" s="2" t="s">
        <v>1060</v>
      </c>
      <c r="M437" s="13" t="s">
        <v>2407</v>
      </c>
      <c r="N437" s="2" t="s">
        <v>2931</v>
      </c>
      <c r="O437" s="6" t="s">
        <v>2932</v>
      </c>
      <c r="P437" s="7" t="str">
        <f>HYPERLINK("https://drive.google.com/file/d/1VttBTYWfARr2Kb60ibRtQ_uB74eblPZ6/view?usp=drivesdk","REBWAR KHDIR SHEKHA - (Food safety management according to ISO 22000)")</f>
        <v>REBWAR KHDIR SHEKHA - (Food safety management according to ISO 22000)</v>
      </c>
      <c r="Q437" s="2" t="s">
        <v>2933</v>
      </c>
      <c r="R437" s="2"/>
      <c r="S437" s="2"/>
      <c r="T437" s="2"/>
      <c r="U437" s="2"/>
      <c r="V437" s="2"/>
    </row>
    <row r="438">
      <c r="A438" s="13" t="s">
        <v>2925</v>
      </c>
      <c r="B438" s="11" t="s">
        <v>2406</v>
      </c>
      <c r="C438" s="11" t="s">
        <v>2934</v>
      </c>
      <c r="D438" s="11" t="s">
        <v>171</v>
      </c>
      <c r="E438" s="11" t="s">
        <v>289</v>
      </c>
      <c r="F438" s="11" t="s">
        <v>2853</v>
      </c>
      <c r="G438" s="11" t="s">
        <v>2935</v>
      </c>
      <c r="H438" s="11" t="s">
        <v>2936</v>
      </c>
      <c r="I438" s="11" t="s">
        <v>2937</v>
      </c>
      <c r="J438" s="11" t="s">
        <v>164</v>
      </c>
      <c r="K438" s="11" t="s">
        <v>2938</v>
      </c>
      <c r="L438" s="2" t="s">
        <v>1060</v>
      </c>
      <c r="M438" s="13" t="s">
        <v>2407</v>
      </c>
      <c r="N438" s="2" t="s">
        <v>2939</v>
      </c>
      <c r="O438" s="6" t="s">
        <v>2940</v>
      </c>
      <c r="P438" s="7" t="str">
        <f>HYPERLINK("https://drive.google.com/file/d/1XdC-vLG5FJtaK1oUgjLaa5m8Q11hdBzF/view?usp=drivesdk","Sarfaraz Fatah Ali - (Food safety management according to ISO 22000)")</f>
        <v>Sarfaraz Fatah Ali - (Food safety management according to ISO 22000)</v>
      </c>
      <c r="Q438" s="2" t="s">
        <v>2941</v>
      </c>
      <c r="R438" s="2"/>
      <c r="S438" s="2"/>
      <c r="T438" s="2"/>
      <c r="U438" s="2"/>
      <c r="V438" s="2"/>
    </row>
    <row r="439">
      <c r="A439" s="13" t="s">
        <v>2942</v>
      </c>
      <c r="B439" s="11" t="s">
        <v>2406</v>
      </c>
      <c r="C439" s="11" t="s">
        <v>2943</v>
      </c>
      <c r="D439" s="11" t="s">
        <v>158</v>
      </c>
      <c r="E439" s="11" t="s">
        <v>172</v>
      </c>
      <c r="F439" s="11" t="s">
        <v>213</v>
      </c>
      <c r="G439" s="11" t="s">
        <v>1883</v>
      </c>
      <c r="H439" s="11" t="s">
        <v>2554</v>
      </c>
      <c r="I439" s="11" t="s">
        <v>2944</v>
      </c>
      <c r="J439" s="11" t="s">
        <v>164</v>
      </c>
      <c r="K439" s="21"/>
      <c r="L439" s="2" t="s">
        <v>1060</v>
      </c>
      <c r="M439" s="13" t="s">
        <v>2407</v>
      </c>
      <c r="N439" s="2" t="s">
        <v>2945</v>
      </c>
      <c r="O439" s="6" t="s">
        <v>2946</v>
      </c>
      <c r="P439" s="7" t="str">
        <f>HYPERLINK("https://drive.google.com/file/d/1VkOsHHzmqbtdXt3hnnlE-CR3iqeHGjkv/view?usp=drivesdk","Karwan Ismael Othman - (Food safety management according to ISO 22000)")</f>
        <v>Karwan Ismael Othman - (Food safety management according to ISO 22000)</v>
      </c>
      <c r="Q439" s="2" t="s">
        <v>2947</v>
      </c>
      <c r="R439" s="2"/>
      <c r="S439" s="2"/>
      <c r="T439" s="2"/>
      <c r="U439" s="2"/>
      <c r="V439" s="2"/>
    </row>
    <row r="440">
      <c r="A440" s="13" t="s">
        <v>2948</v>
      </c>
      <c r="B440" s="11" t="s">
        <v>2406</v>
      </c>
      <c r="C440" s="11" t="s">
        <v>2949</v>
      </c>
      <c r="D440" s="11" t="s">
        <v>158</v>
      </c>
      <c r="E440" s="11" t="s">
        <v>172</v>
      </c>
      <c r="F440" s="11" t="s">
        <v>2950</v>
      </c>
      <c r="G440" s="11" t="s">
        <v>2951</v>
      </c>
      <c r="H440" s="11" t="s">
        <v>2952</v>
      </c>
      <c r="I440" s="11" t="s">
        <v>2953</v>
      </c>
      <c r="J440" s="11" t="s">
        <v>177</v>
      </c>
      <c r="K440" s="22"/>
      <c r="L440" s="2" t="s">
        <v>1060</v>
      </c>
      <c r="M440" s="13" t="s">
        <v>2407</v>
      </c>
      <c r="N440" s="2" t="s">
        <v>2954</v>
      </c>
      <c r="O440" s="6" t="s">
        <v>2955</v>
      </c>
      <c r="P440" s="7" t="str">
        <f>HYPERLINK("https://drive.google.com/file/d/1GswwkVxpCdS0mRNqj2wrAtn3wJ7IaXf5/view?usp=drivesdk","HONAR SAFAR MAHDI - (Food safety management according to ISO 22000)")</f>
        <v>HONAR SAFAR MAHDI - (Food safety management according to ISO 22000)</v>
      </c>
      <c r="Q440" s="2" t="s">
        <v>2956</v>
      </c>
      <c r="R440" s="2"/>
      <c r="S440" s="2"/>
      <c r="T440" s="2"/>
      <c r="U440" s="2"/>
      <c r="V440" s="2"/>
    </row>
    <row r="441">
      <c r="A441" s="13" t="s">
        <v>2957</v>
      </c>
      <c r="B441" s="11" t="s">
        <v>2406</v>
      </c>
      <c r="C441" s="11" t="s">
        <v>2958</v>
      </c>
      <c r="D441" s="11" t="s">
        <v>158</v>
      </c>
      <c r="E441" s="11" t="s">
        <v>202</v>
      </c>
      <c r="F441" s="11" t="s">
        <v>2553</v>
      </c>
      <c r="G441" s="11" t="s">
        <v>2959</v>
      </c>
      <c r="H441" s="11" t="s">
        <v>2731</v>
      </c>
      <c r="I441" s="11" t="s">
        <v>2960</v>
      </c>
      <c r="J441" s="11" t="s">
        <v>164</v>
      </c>
      <c r="K441" s="11" t="s">
        <v>349</v>
      </c>
      <c r="L441" s="2" t="s">
        <v>1060</v>
      </c>
      <c r="M441" s="13" t="s">
        <v>2407</v>
      </c>
      <c r="N441" s="2" t="s">
        <v>2961</v>
      </c>
      <c r="O441" s="6" t="s">
        <v>2962</v>
      </c>
      <c r="P441" s="7" t="str">
        <f>HYPERLINK("https://drive.google.com/file/d/1REY3jYPxUdodkC6qszjLMGe8fZBmRupM/view?usp=drivesdk","Samira Tahir Ali - (Food safety management according to ISO 22000)")</f>
        <v>Samira Tahir Ali - (Food safety management according to ISO 22000)</v>
      </c>
      <c r="Q441" s="2" t="s">
        <v>2963</v>
      </c>
      <c r="R441" s="2"/>
      <c r="S441" s="2"/>
      <c r="T441" s="2"/>
      <c r="U441" s="2"/>
      <c r="V441" s="2"/>
    </row>
    <row r="442">
      <c r="A442" s="13" t="s">
        <v>2957</v>
      </c>
      <c r="B442" s="11" t="s">
        <v>2406</v>
      </c>
      <c r="C442" s="11" t="s">
        <v>2964</v>
      </c>
      <c r="D442" s="11" t="s">
        <v>171</v>
      </c>
      <c r="E442" s="11" t="s">
        <v>289</v>
      </c>
      <c r="F442" s="11" t="s">
        <v>665</v>
      </c>
      <c r="G442" s="11" t="s">
        <v>1904</v>
      </c>
      <c r="H442" s="11" t="s">
        <v>1905</v>
      </c>
      <c r="I442" s="11" t="s">
        <v>557</v>
      </c>
      <c r="J442" s="11" t="s">
        <v>197</v>
      </c>
      <c r="K442" s="11" t="s">
        <v>710</v>
      </c>
      <c r="L442" s="2" t="s">
        <v>1060</v>
      </c>
      <c r="M442" s="13" t="s">
        <v>2407</v>
      </c>
      <c r="N442" s="2" t="s">
        <v>2965</v>
      </c>
      <c r="O442" s="6" t="s">
        <v>2966</v>
      </c>
      <c r="P442" s="7" t="str">
        <f>HYPERLINK("https://drive.google.com/file/d/1_BewMt3s9R-T42MfTNK9ZKHpDi2MWKu4/view?usp=drivesdk","Prof Dr. Iqbal Abdul Hussein Neamah - (Food safety management according to ISO 22000)")</f>
        <v>Prof Dr. Iqbal Abdul Hussein Neamah - (Food safety management according to ISO 22000)</v>
      </c>
      <c r="Q442" s="2" t="s">
        <v>2967</v>
      </c>
      <c r="R442" s="2"/>
      <c r="S442" s="2"/>
      <c r="T442" s="2"/>
      <c r="U442" s="2"/>
      <c r="V442" s="2"/>
    </row>
    <row r="443">
      <c r="A443" s="13" t="s">
        <v>2968</v>
      </c>
      <c r="B443" s="11" t="s">
        <v>2406</v>
      </c>
      <c r="C443" s="11" t="s">
        <v>2969</v>
      </c>
      <c r="D443" s="11" t="s">
        <v>158</v>
      </c>
      <c r="E443" s="11" t="s">
        <v>202</v>
      </c>
      <c r="F443" s="11" t="s">
        <v>2553</v>
      </c>
      <c r="G443" s="11" t="s">
        <v>2970</v>
      </c>
      <c r="H443" s="11" t="s">
        <v>2971</v>
      </c>
      <c r="I443" s="11" t="s">
        <v>2972</v>
      </c>
      <c r="J443" s="11" t="s">
        <v>187</v>
      </c>
      <c r="K443" s="11" t="s">
        <v>349</v>
      </c>
      <c r="L443" s="2" t="s">
        <v>1060</v>
      </c>
      <c r="M443" s="13" t="s">
        <v>2407</v>
      </c>
      <c r="N443" s="2" t="s">
        <v>2973</v>
      </c>
      <c r="O443" s="6" t="s">
        <v>2974</v>
      </c>
      <c r="P443" s="7" t="str">
        <f>HYPERLINK("https://drive.google.com/file/d/1BvTR7Sb_hg4znXVVK5LfiFfF3V8H4TM5/view?usp=drivesdk","Khadeeja Ahmed Sido - (Food safety management according to ISO 22000)")</f>
        <v>Khadeeja Ahmed Sido - (Food safety management according to ISO 22000)</v>
      </c>
      <c r="Q443" s="2" t="s">
        <v>2975</v>
      </c>
      <c r="R443" s="2"/>
      <c r="S443" s="2"/>
      <c r="T443" s="2"/>
      <c r="U443" s="2"/>
      <c r="V443" s="2"/>
    </row>
    <row r="444">
      <c r="A444" s="13" t="s">
        <v>2976</v>
      </c>
      <c r="B444" s="11" t="s">
        <v>2406</v>
      </c>
      <c r="C444" s="11" t="s">
        <v>2977</v>
      </c>
      <c r="D444" s="11" t="s">
        <v>158</v>
      </c>
      <c r="E444" s="11" t="s">
        <v>172</v>
      </c>
      <c r="F444" s="11" t="s">
        <v>2553</v>
      </c>
      <c r="G444" s="11" t="s">
        <v>2422</v>
      </c>
      <c r="H444" s="11" t="s">
        <v>2722</v>
      </c>
      <c r="I444" s="11" t="s">
        <v>2978</v>
      </c>
      <c r="J444" s="11" t="s">
        <v>164</v>
      </c>
      <c r="K444" s="11" t="s">
        <v>2809</v>
      </c>
      <c r="L444" s="2" t="s">
        <v>1060</v>
      </c>
      <c r="M444" s="13" t="s">
        <v>2407</v>
      </c>
      <c r="N444" s="2" t="s">
        <v>2979</v>
      </c>
      <c r="O444" s="6" t="s">
        <v>2980</v>
      </c>
      <c r="P444" s="7" t="str">
        <f>HYPERLINK("https://drive.google.com/file/d/1a7a66YMmJKHiRnDxduV3wmKUSO0-IT-x/view?usp=drivesdk","Nibras sami audish - (Food safety management according to ISO 22000)")</f>
        <v>Nibras sami audish - (Food safety management according to ISO 22000)</v>
      </c>
      <c r="Q444" s="2" t="s">
        <v>2981</v>
      </c>
      <c r="R444" s="2"/>
      <c r="S444" s="2"/>
      <c r="T444" s="2"/>
      <c r="U444" s="2"/>
      <c r="V444" s="2"/>
    </row>
    <row r="445">
      <c r="A445" s="13" t="s">
        <v>2982</v>
      </c>
      <c r="B445" s="11" t="s">
        <v>2406</v>
      </c>
      <c r="C445" s="11" t="s">
        <v>2293</v>
      </c>
      <c r="D445" s="11" t="s">
        <v>158</v>
      </c>
      <c r="E445" s="11" t="s">
        <v>159</v>
      </c>
      <c r="F445" s="11" t="s">
        <v>152</v>
      </c>
      <c r="G445" s="11" t="s">
        <v>153</v>
      </c>
      <c r="H445" s="11" t="s">
        <v>231</v>
      </c>
      <c r="I445" s="11" t="s">
        <v>2294</v>
      </c>
      <c r="J445" s="11" t="s">
        <v>197</v>
      </c>
      <c r="K445" s="22"/>
      <c r="L445" s="2" t="s">
        <v>1060</v>
      </c>
      <c r="M445" s="13" t="s">
        <v>2407</v>
      </c>
      <c r="N445" s="2" t="s">
        <v>2983</v>
      </c>
      <c r="O445" s="6" t="s">
        <v>2984</v>
      </c>
      <c r="P445" s="7" t="str">
        <f>HYPERLINK("https://drive.google.com/file/d/1NVnYKBO_8AnTQWmmn_zvqKPbvK_JMf_T/view?usp=drivesdk","sarbaz majeed omer - (Food safety management according to ISO 22000)")</f>
        <v>sarbaz majeed omer - (Food safety management according to ISO 22000)</v>
      </c>
      <c r="Q445" s="2" t="s">
        <v>2985</v>
      </c>
      <c r="R445" s="2"/>
      <c r="S445" s="2"/>
      <c r="T445" s="2"/>
      <c r="U445" s="2"/>
      <c r="V445" s="2"/>
    </row>
    <row r="446">
      <c r="A446" s="13" t="s">
        <v>2986</v>
      </c>
      <c r="B446" s="11" t="s">
        <v>2406</v>
      </c>
      <c r="C446" s="11" t="s">
        <v>2860</v>
      </c>
      <c r="D446" s="11" t="s">
        <v>171</v>
      </c>
      <c r="E446" s="11" t="s">
        <v>202</v>
      </c>
      <c r="F446" s="11" t="s">
        <v>2553</v>
      </c>
      <c r="G446" s="11" t="s">
        <v>2422</v>
      </c>
      <c r="H446" s="11" t="s">
        <v>2731</v>
      </c>
      <c r="I446" s="11" t="s">
        <v>2987</v>
      </c>
      <c r="J446" s="11" t="s">
        <v>207</v>
      </c>
      <c r="K446" s="11" t="s">
        <v>349</v>
      </c>
      <c r="L446" s="2" t="s">
        <v>1060</v>
      </c>
      <c r="M446" s="13" t="s">
        <v>2407</v>
      </c>
      <c r="N446" s="2" t="s">
        <v>2988</v>
      </c>
      <c r="O446" s="6" t="s">
        <v>2989</v>
      </c>
      <c r="P446" s="7" t="str">
        <f>HYPERLINK("https://drive.google.com/file/d/15DQuOG--QOki2hltBV9El7dCfJ6xQGvT/view?usp=drivesdk","Dr.Sanaa M S Rasheed - (Food safety management according to ISO 22000)")</f>
        <v>Dr.Sanaa M S Rasheed - (Food safety management according to ISO 22000)</v>
      </c>
      <c r="Q446" s="2" t="s">
        <v>2990</v>
      </c>
      <c r="R446" s="2"/>
      <c r="S446" s="2"/>
      <c r="T446" s="2"/>
      <c r="U446" s="2"/>
      <c r="V446" s="2"/>
    </row>
    <row r="447">
      <c r="A447" s="13" t="s">
        <v>2991</v>
      </c>
      <c r="B447" s="11" t="s">
        <v>2406</v>
      </c>
      <c r="C447" s="11" t="s">
        <v>2992</v>
      </c>
      <c r="D447" s="11" t="s">
        <v>158</v>
      </c>
      <c r="E447" s="11" t="s">
        <v>159</v>
      </c>
      <c r="F447" s="11" t="s">
        <v>2729</v>
      </c>
      <c r="G447" s="11" t="s">
        <v>2993</v>
      </c>
      <c r="H447" s="11" t="s">
        <v>2994</v>
      </c>
      <c r="I447" s="11" t="s">
        <v>2995</v>
      </c>
      <c r="J447" s="11" t="s">
        <v>164</v>
      </c>
      <c r="K447" s="22"/>
      <c r="L447" s="2" t="s">
        <v>1060</v>
      </c>
      <c r="M447" s="13" t="s">
        <v>2407</v>
      </c>
      <c r="N447" s="2" t="s">
        <v>2996</v>
      </c>
      <c r="O447" s="6" t="s">
        <v>2997</v>
      </c>
      <c r="P447" s="7" t="str">
        <f>HYPERLINK("https://drive.google.com/file/d/111yUCJGxagACzwEYeXI3HpEZPGuEaR0H/view?usp=drivesdk","Abdulaziz Jameel Younis - (Food safety management according to ISO 22000)")</f>
        <v>Abdulaziz Jameel Younis - (Food safety management according to ISO 22000)</v>
      </c>
      <c r="Q447" s="2" t="s">
        <v>2998</v>
      </c>
      <c r="R447" s="2"/>
      <c r="S447" s="2"/>
      <c r="T447" s="2"/>
      <c r="U447" s="2"/>
      <c r="V447" s="2"/>
    </row>
    <row r="448">
      <c r="A448" s="13" t="s">
        <v>2999</v>
      </c>
      <c r="B448" s="11" t="s">
        <v>2406</v>
      </c>
      <c r="C448" s="11" t="s">
        <v>2192</v>
      </c>
      <c r="D448" s="11" t="s">
        <v>171</v>
      </c>
      <c r="E448" s="11" t="s">
        <v>172</v>
      </c>
      <c r="F448" s="11" t="s">
        <v>152</v>
      </c>
      <c r="G448" s="11" t="s">
        <v>153</v>
      </c>
      <c r="H448" s="11" t="s">
        <v>932</v>
      </c>
      <c r="I448" s="11" t="s">
        <v>2194</v>
      </c>
      <c r="J448" s="11" t="s">
        <v>197</v>
      </c>
      <c r="K448" s="22"/>
      <c r="L448" s="2" t="s">
        <v>1060</v>
      </c>
      <c r="M448" s="13" t="s">
        <v>2407</v>
      </c>
      <c r="N448" s="2" t="s">
        <v>3000</v>
      </c>
      <c r="O448" s="6" t="s">
        <v>3001</v>
      </c>
      <c r="P448" s="7" t="str">
        <f>HYPERLINK("https://drive.google.com/file/d/1LJGXXWHo3I0qBLbtLyyAtVdEbOYd94Ya/view?usp=drivesdk","muthafar mustafa ismahil - (Food safety management according to ISO 22000)")</f>
        <v>muthafar mustafa ismahil - (Food safety management according to ISO 22000)</v>
      </c>
      <c r="Q448" s="2" t="s">
        <v>3002</v>
      </c>
      <c r="R448" s="2"/>
      <c r="S448" s="2"/>
      <c r="T448" s="2"/>
      <c r="U448" s="2"/>
      <c r="V448" s="2"/>
    </row>
    <row r="449">
      <c r="A449" s="13" t="s">
        <v>3003</v>
      </c>
      <c r="B449" s="11" t="s">
        <v>2406</v>
      </c>
      <c r="C449" s="11" t="s">
        <v>3004</v>
      </c>
      <c r="D449" s="11" t="s">
        <v>171</v>
      </c>
      <c r="E449" s="11" t="s">
        <v>202</v>
      </c>
      <c r="F449" s="11" t="s">
        <v>2729</v>
      </c>
      <c r="G449" s="11" t="s">
        <v>3005</v>
      </c>
      <c r="H449" s="11" t="s">
        <v>2731</v>
      </c>
      <c r="I449" s="11" t="s">
        <v>3006</v>
      </c>
      <c r="J449" s="11" t="s">
        <v>197</v>
      </c>
      <c r="K449" s="11" t="s">
        <v>3007</v>
      </c>
      <c r="L449" s="2" t="s">
        <v>1060</v>
      </c>
      <c r="M449" s="13" t="s">
        <v>2407</v>
      </c>
      <c r="N449" s="2" t="s">
        <v>3008</v>
      </c>
      <c r="O449" s="6" t="s">
        <v>3009</v>
      </c>
      <c r="P449" s="7" t="str">
        <f>HYPERLINK("https://drive.google.com/file/d/19IKj_jiL8CxoT-nx6dcuFM4Vl5WHmWqz/view?usp=drivesdk","Dr. Payman Aziz Abdullah - (Food safety management according to ISO 22000)")</f>
        <v>Dr. Payman Aziz Abdullah - (Food safety management according to ISO 22000)</v>
      </c>
      <c r="Q449" s="2" t="s">
        <v>3010</v>
      </c>
      <c r="R449" s="2"/>
      <c r="S449" s="2"/>
      <c r="T449" s="2"/>
      <c r="U449" s="2"/>
      <c r="V449" s="2"/>
    </row>
    <row r="450">
      <c r="A450" s="13" t="s">
        <v>3011</v>
      </c>
      <c r="B450" s="11" t="s">
        <v>2406</v>
      </c>
      <c r="C450" s="11" t="s">
        <v>3012</v>
      </c>
      <c r="D450" s="11" t="s">
        <v>158</v>
      </c>
      <c r="E450" s="11" t="s">
        <v>159</v>
      </c>
      <c r="F450" s="11" t="s">
        <v>3013</v>
      </c>
      <c r="G450" s="11" t="s">
        <v>3014</v>
      </c>
      <c r="H450" s="11" t="s">
        <v>3015</v>
      </c>
      <c r="I450" s="11" t="s">
        <v>3016</v>
      </c>
      <c r="J450" s="11" t="s">
        <v>197</v>
      </c>
      <c r="K450" s="22"/>
      <c r="L450" s="2" t="s">
        <v>1060</v>
      </c>
      <c r="M450" s="13" t="s">
        <v>2407</v>
      </c>
      <c r="N450" s="2" t="s">
        <v>3017</v>
      </c>
      <c r="O450" s="6" t="s">
        <v>3018</v>
      </c>
      <c r="P450" s="7" t="str">
        <f>HYPERLINK("https://drive.google.com/file/d/1MhrdxzHy1LZ2IRzGtHzn0ngLHxmRJ5Ll/view?usp=drivesdk","Jameela hairan salih - (Food safety management according to ISO 22000)")</f>
        <v>Jameela hairan salih - (Food safety management according to ISO 22000)</v>
      </c>
      <c r="Q450" s="2" t="s">
        <v>3019</v>
      </c>
      <c r="R450" s="2"/>
      <c r="S450" s="2"/>
      <c r="T450" s="2"/>
      <c r="U450" s="2"/>
      <c r="V450" s="2"/>
    </row>
    <row r="451">
      <c r="A451" s="13" t="s">
        <v>3020</v>
      </c>
      <c r="B451" s="11" t="s">
        <v>2406</v>
      </c>
      <c r="C451" s="11" t="s">
        <v>3021</v>
      </c>
      <c r="D451" s="11" t="s">
        <v>158</v>
      </c>
      <c r="E451" s="11" t="s">
        <v>159</v>
      </c>
      <c r="F451" s="11" t="s">
        <v>229</v>
      </c>
      <c r="G451" s="11" t="s">
        <v>1883</v>
      </c>
      <c r="H451" s="11" t="s">
        <v>2554</v>
      </c>
      <c r="I451" s="11" t="s">
        <v>3022</v>
      </c>
      <c r="J451" s="11" t="s">
        <v>164</v>
      </c>
      <c r="K451" s="22"/>
      <c r="L451" s="2" t="s">
        <v>1060</v>
      </c>
      <c r="M451" s="13" t="s">
        <v>2407</v>
      </c>
      <c r="N451" s="2" t="s">
        <v>3023</v>
      </c>
      <c r="O451" s="6" t="s">
        <v>3024</v>
      </c>
      <c r="P451" s="7" t="str">
        <f>HYPERLINK("https://drive.google.com/file/d/15_6vtQ-GONGHEQiG-ypR6Dbm0VXeWSY-/view?usp=drivesdk","Nazeera Abdullah Jalilbeg - (Food safety management according to ISO 22000)")</f>
        <v>Nazeera Abdullah Jalilbeg - (Food safety management according to ISO 22000)</v>
      </c>
      <c r="Q451" s="2" t="s">
        <v>3025</v>
      </c>
      <c r="R451" s="2"/>
      <c r="S451" s="2"/>
      <c r="T451" s="2"/>
      <c r="U451" s="2"/>
      <c r="V451" s="2"/>
    </row>
    <row r="452">
      <c r="A452" s="13" t="s">
        <v>3026</v>
      </c>
      <c r="B452" s="11" t="s">
        <v>2406</v>
      </c>
      <c r="C452" s="11" t="s">
        <v>3027</v>
      </c>
      <c r="D452" s="11" t="s">
        <v>585</v>
      </c>
      <c r="E452" s="11" t="s">
        <v>159</v>
      </c>
      <c r="F452" s="11" t="s">
        <v>229</v>
      </c>
      <c r="G452" s="11" t="s">
        <v>275</v>
      </c>
      <c r="H452" s="11" t="s">
        <v>816</v>
      </c>
      <c r="I452" s="11" t="s">
        <v>3028</v>
      </c>
      <c r="J452" s="11" t="s">
        <v>164</v>
      </c>
      <c r="K452" s="22"/>
      <c r="L452" s="2" t="s">
        <v>1060</v>
      </c>
      <c r="M452" s="13" t="s">
        <v>2407</v>
      </c>
      <c r="N452" s="2" t="s">
        <v>3029</v>
      </c>
      <c r="O452" s="6" t="s">
        <v>3030</v>
      </c>
      <c r="P452" s="7" t="str">
        <f>HYPERLINK("https://drive.google.com/file/d/1qrZHL_Gs3WKeed619Dl1c0kXxmI9c5Er/view?usp=drivesdk","Ashur noul aio - (Food safety management according to ISO 22000)")</f>
        <v>Ashur noul aio - (Food safety management according to ISO 22000)</v>
      </c>
      <c r="Q452" s="2" t="s">
        <v>3031</v>
      </c>
      <c r="R452" s="2"/>
      <c r="S452" s="2"/>
      <c r="T452" s="2"/>
      <c r="U452" s="2"/>
      <c r="V452" s="2"/>
    </row>
    <row r="453">
      <c r="A453" s="13" t="s">
        <v>3032</v>
      </c>
      <c r="B453" s="11" t="s">
        <v>2406</v>
      </c>
      <c r="C453" s="11" t="s">
        <v>2176</v>
      </c>
      <c r="D453" s="11" t="s">
        <v>158</v>
      </c>
      <c r="E453" s="11" t="s">
        <v>172</v>
      </c>
      <c r="F453" s="11" t="s">
        <v>152</v>
      </c>
      <c r="G453" s="11" t="s">
        <v>153</v>
      </c>
      <c r="H453" s="11" t="s">
        <v>909</v>
      </c>
      <c r="I453" s="11" t="s">
        <v>1206</v>
      </c>
      <c r="J453" s="11" t="s">
        <v>207</v>
      </c>
      <c r="K453" s="22"/>
      <c r="L453" s="2" t="s">
        <v>1060</v>
      </c>
      <c r="M453" s="13" t="s">
        <v>2407</v>
      </c>
      <c r="N453" s="2" t="s">
        <v>3033</v>
      </c>
      <c r="O453" s="6" t="s">
        <v>3034</v>
      </c>
      <c r="P453" s="7" t="str">
        <f>HYPERLINK("https://drive.google.com/file/d/18npMZ6zX-K7NSlJasdF7_vlr2WBsdRIK/view?usp=drivesdk","Kovan Rizgar Mustafa - (Food safety management according to ISO 22000)")</f>
        <v>Kovan Rizgar Mustafa - (Food safety management according to ISO 22000)</v>
      </c>
      <c r="Q453" s="2" t="s">
        <v>3035</v>
      </c>
      <c r="R453" s="2"/>
      <c r="S453" s="2"/>
      <c r="T453" s="2"/>
      <c r="U453" s="2"/>
      <c r="V453" s="2"/>
    </row>
    <row r="454">
      <c r="A454" s="13" t="s">
        <v>3036</v>
      </c>
      <c r="B454" s="11" t="s">
        <v>2406</v>
      </c>
      <c r="C454" s="11" t="s">
        <v>3037</v>
      </c>
      <c r="D454" s="11" t="s">
        <v>158</v>
      </c>
      <c r="E454" s="11" t="s">
        <v>159</v>
      </c>
      <c r="F454" s="12" t="s">
        <v>160</v>
      </c>
      <c r="G454" s="12" t="s">
        <v>162</v>
      </c>
      <c r="H454" s="12" t="s">
        <v>3038</v>
      </c>
      <c r="I454" s="11" t="s">
        <v>163</v>
      </c>
      <c r="J454" s="11" t="s">
        <v>164</v>
      </c>
      <c r="K454" s="21"/>
      <c r="L454" s="2" t="s">
        <v>1060</v>
      </c>
      <c r="M454" s="13" t="s">
        <v>2407</v>
      </c>
      <c r="N454" s="2" t="s">
        <v>3039</v>
      </c>
      <c r="O454" s="6" t="s">
        <v>3040</v>
      </c>
      <c r="P454" s="7" t="str">
        <f>HYPERLINK("https://drive.google.com/file/d/1raaDUEhCD1T3pLc1svk-RzBFGzvtcEHi/view?usp=drivesdk","gona nagmadeen karim - (Food safety management according to ISO 22000)")</f>
        <v>gona nagmadeen karim - (Food safety management according to ISO 22000)</v>
      </c>
      <c r="Q454" s="2" t="s">
        <v>3041</v>
      </c>
      <c r="R454" s="2"/>
      <c r="S454" s="2"/>
      <c r="T454" s="2"/>
      <c r="U454" s="2"/>
      <c r="V454" s="2"/>
    </row>
    <row r="455">
      <c r="A455" s="13" t="s">
        <v>3042</v>
      </c>
      <c r="B455" s="11" t="s">
        <v>2406</v>
      </c>
      <c r="C455" s="11" t="s">
        <v>3043</v>
      </c>
      <c r="D455" s="11" t="s">
        <v>171</v>
      </c>
      <c r="E455" s="11" t="s">
        <v>202</v>
      </c>
      <c r="F455" s="11" t="s">
        <v>2553</v>
      </c>
      <c r="G455" s="11" t="s">
        <v>1883</v>
      </c>
      <c r="H455" s="11" t="s">
        <v>2554</v>
      </c>
      <c r="I455" s="11" t="s">
        <v>3044</v>
      </c>
      <c r="J455" s="11" t="s">
        <v>177</v>
      </c>
      <c r="K455" s="11" t="s">
        <v>3045</v>
      </c>
      <c r="L455" s="2" t="s">
        <v>1060</v>
      </c>
      <c r="M455" s="13" t="s">
        <v>2407</v>
      </c>
      <c r="N455" s="2" t="s">
        <v>3046</v>
      </c>
      <c r="O455" s="6" t="s">
        <v>3047</v>
      </c>
      <c r="P455" s="7" t="str">
        <f>HYPERLINK("https://drive.google.com/file/d/1a9ZeOv7esKZujadx55IRP_pZLkik7A1_/view?usp=drivesdk","Dr.Malika Kassim Najeeb Al-Barwary - (Food safety management according to ISO 22000)")</f>
        <v>Dr.Malika Kassim Najeeb Al-Barwary - (Food safety management according to ISO 22000)</v>
      </c>
      <c r="Q455" s="2" t="s">
        <v>3048</v>
      </c>
      <c r="R455" s="2"/>
      <c r="S455" s="2"/>
      <c r="T455" s="2"/>
      <c r="U455" s="2"/>
      <c r="V455" s="2"/>
    </row>
    <row r="456">
      <c r="A456" s="13" t="s">
        <v>3049</v>
      </c>
      <c r="B456" s="11" t="s">
        <v>2406</v>
      </c>
      <c r="C456" s="11" t="s">
        <v>3050</v>
      </c>
      <c r="D456" s="11" t="s">
        <v>171</v>
      </c>
      <c r="E456" s="11" t="s">
        <v>202</v>
      </c>
      <c r="F456" s="11" t="s">
        <v>2553</v>
      </c>
      <c r="G456" s="11" t="s">
        <v>3051</v>
      </c>
      <c r="H456" s="11" t="s">
        <v>2731</v>
      </c>
      <c r="I456" s="11" t="s">
        <v>3052</v>
      </c>
      <c r="J456" s="11" t="s">
        <v>197</v>
      </c>
      <c r="K456" s="11" t="s">
        <v>457</v>
      </c>
      <c r="L456" s="2" t="s">
        <v>1060</v>
      </c>
      <c r="M456" s="13" t="s">
        <v>2407</v>
      </c>
      <c r="N456" s="2" t="s">
        <v>3053</v>
      </c>
      <c r="O456" s="6" t="s">
        <v>3054</v>
      </c>
      <c r="P456" s="7" t="str">
        <f>HYPERLINK("https://drive.google.com/file/d/102vdol676PMWcS2ZCOsh6L_woLP_iX-F/view?usp=drivesdk","Ghurbat Hassan Mohammed - (Food safety management according to ISO 22000)")</f>
        <v>Ghurbat Hassan Mohammed - (Food safety management according to ISO 22000)</v>
      </c>
      <c r="Q456" s="2" t="s">
        <v>3055</v>
      </c>
      <c r="R456" s="2"/>
      <c r="S456" s="2"/>
      <c r="T456" s="2"/>
      <c r="U456" s="2"/>
      <c r="V456" s="2"/>
    </row>
    <row r="457">
      <c r="A457" s="13" t="s">
        <v>3056</v>
      </c>
      <c r="B457" s="11" t="s">
        <v>2406</v>
      </c>
      <c r="C457" s="11" t="s">
        <v>1036</v>
      </c>
      <c r="D457" s="11" t="s">
        <v>171</v>
      </c>
      <c r="E457" s="11" t="s">
        <v>202</v>
      </c>
      <c r="F457" s="11" t="s">
        <v>152</v>
      </c>
      <c r="G457" s="11" t="s">
        <v>153</v>
      </c>
      <c r="H457" s="11" t="s">
        <v>527</v>
      </c>
      <c r="I457" s="11" t="s">
        <v>1037</v>
      </c>
      <c r="J457" s="11" t="s">
        <v>197</v>
      </c>
      <c r="K457" s="22"/>
      <c r="L457" s="2" t="s">
        <v>1060</v>
      </c>
      <c r="M457" s="13" t="s">
        <v>2407</v>
      </c>
      <c r="N457" s="2" t="s">
        <v>3057</v>
      </c>
      <c r="O457" s="6" t="s">
        <v>3058</v>
      </c>
      <c r="P457" s="7" t="str">
        <f>HYPERLINK("https://drive.google.com/file/d/1RY5FV2KTnr-43wR3a_tIt_LueQwV6SZO/view?usp=drivesdk","meeran mohamad salih - (Food safety management according to ISO 22000)")</f>
        <v>meeran mohamad salih - (Food safety management according to ISO 22000)</v>
      </c>
      <c r="Q457" s="2" t="s">
        <v>3059</v>
      </c>
      <c r="R457" s="2"/>
      <c r="S457" s="2"/>
      <c r="T457" s="2"/>
      <c r="U457" s="2"/>
      <c r="V457" s="2"/>
    </row>
    <row r="458">
      <c r="A458" s="13" t="s">
        <v>3060</v>
      </c>
      <c r="B458" s="11" t="s">
        <v>2406</v>
      </c>
      <c r="C458" s="11" t="s">
        <v>3061</v>
      </c>
      <c r="D458" s="11" t="s">
        <v>171</v>
      </c>
      <c r="E458" s="11" t="s">
        <v>202</v>
      </c>
      <c r="F458" s="11" t="s">
        <v>3062</v>
      </c>
      <c r="G458" s="11" t="s">
        <v>3063</v>
      </c>
      <c r="H458" s="11" t="s">
        <v>3064</v>
      </c>
      <c r="I458" s="11" t="s">
        <v>3065</v>
      </c>
      <c r="J458" s="11" t="s">
        <v>197</v>
      </c>
      <c r="K458" s="22"/>
      <c r="L458" s="2" t="s">
        <v>1060</v>
      </c>
      <c r="M458" s="13" t="s">
        <v>2407</v>
      </c>
      <c r="N458" s="2" t="s">
        <v>3066</v>
      </c>
      <c r="O458" s="6" t="s">
        <v>3067</v>
      </c>
      <c r="P458" s="7" t="str">
        <f>HYPERLINK("https://drive.google.com/file/d/1-CreMTP2vTkIDyQrRFaz8IE3Itw8XiS8/view?usp=drivesdk","Nabil Hussain Rasul - (Food safety management according to ISO 22000)")</f>
        <v>Nabil Hussain Rasul - (Food safety management according to ISO 22000)</v>
      </c>
      <c r="Q458" s="2" t="s">
        <v>3068</v>
      </c>
      <c r="R458" s="2"/>
      <c r="S458" s="2"/>
      <c r="T458" s="2"/>
      <c r="U458" s="2"/>
      <c r="V458" s="2"/>
    </row>
    <row r="459">
      <c r="A459" s="13" t="s">
        <v>3069</v>
      </c>
      <c r="B459" s="11" t="s">
        <v>2406</v>
      </c>
      <c r="C459" s="11" t="s">
        <v>922</v>
      </c>
      <c r="D459" s="11" t="s">
        <v>158</v>
      </c>
      <c r="E459" s="11" t="s">
        <v>159</v>
      </c>
      <c r="F459" s="12" t="s">
        <v>923</v>
      </c>
      <c r="G459" s="12" t="s">
        <v>3070</v>
      </c>
      <c r="H459" s="12" t="s">
        <v>1869</v>
      </c>
      <c r="I459" s="11" t="s">
        <v>926</v>
      </c>
      <c r="J459" s="11" t="s">
        <v>164</v>
      </c>
      <c r="K459" s="22"/>
      <c r="L459" s="2" t="s">
        <v>1060</v>
      </c>
      <c r="M459" s="13" t="s">
        <v>2407</v>
      </c>
      <c r="N459" s="2" t="s">
        <v>3071</v>
      </c>
      <c r="O459" s="6" t="s">
        <v>3072</v>
      </c>
      <c r="P459" s="7" t="str">
        <f>HYPERLINK("https://drive.google.com/file/d/1uk9HjWrP96VKRyhl3dS_592YIgqyWOPo/view?usp=drivesdk","Taha Aziz Ahmed - (Food safety management according to ISO 22000)")</f>
        <v>Taha Aziz Ahmed - (Food safety management according to ISO 22000)</v>
      </c>
      <c r="Q459" s="2" t="s">
        <v>3073</v>
      </c>
      <c r="R459" s="2"/>
      <c r="S459" s="2"/>
      <c r="T459" s="2"/>
      <c r="U459" s="2"/>
      <c r="V459" s="2"/>
    </row>
    <row r="460">
      <c r="A460" s="13" t="s">
        <v>3074</v>
      </c>
      <c r="B460" s="11" t="s">
        <v>2406</v>
      </c>
      <c r="C460" s="11" t="s">
        <v>2355</v>
      </c>
      <c r="D460" s="11" t="s">
        <v>158</v>
      </c>
      <c r="E460" s="11" t="s">
        <v>172</v>
      </c>
      <c r="F460" s="11" t="s">
        <v>229</v>
      </c>
      <c r="G460" s="11" t="s">
        <v>275</v>
      </c>
      <c r="H460" s="11" t="s">
        <v>2287</v>
      </c>
      <c r="I460" s="11" t="s">
        <v>1124</v>
      </c>
      <c r="J460" s="11" t="s">
        <v>197</v>
      </c>
      <c r="K460" s="22"/>
      <c r="L460" s="2" t="s">
        <v>1060</v>
      </c>
      <c r="M460" s="13" t="s">
        <v>2407</v>
      </c>
      <c r="N460" s="2" t="s">
        <v>3075</v>
      </c>
      <c r="O460" s="6" t="s">
        <v>3076</v>
      </c>
      <c r="P460" s="7" t="str">
        <f>HYPERLINK("https://drive.google.com/file/d/1mF2Gpuo6aiIQw2oFbfyZgWH8R8wbTuad/view?usp=drivesdk","Mohammad Saadatian - (Food safety management according to ISO 22000)")</f>
        <v>Mohammad Saadatian - (Food safety management according to ISO 22000)</v>
      </c>
      <c r="Q460" s="2" t="s">
        <v>3077</v>
      </c>
      <c r="R460" s="2"/>
      <c r="S460" s="2"/>
      <c r="T460" s="2"/>
      <c r="U460" s="2"/>
      <c r="V460" s="2"/>
    </row>
    <row r="461">
      <c r="A461" s="13" t="s">
        <v>3078</v>
      </c>
      <c r="B461" s="11" t="s">
        <v>2406</v>
      </c>
      <c r="C461" s="11" t="s">
        <v>3079</v>
      </c>
      <c r="D461" s="11" t="s">
        <v>158</v>
      </c>
      <c r="E461" s="11" t="s">
        <v>172</v>
      </c>
      <c r="F461" s="11" t="s">
        <v>229</v>
      </c>
      <c r="G461" s="11" t="s">
        <v>275</v>
      </c>
      <c r="H461" s="11" t="s">
        <v>2050</v>
      </c>
      <c r="I461" s="11" t="s">
        <v>3080</v>
      </c>
      <c r="J461" s="11" t="s">
        <v>164</v>
      </c>
      <c r="K461" s="22"/>
      <c r="L461" s="2" t="s">
        <v>1060</v>
      </c>
      <c r="M461" s="13" t="s">
        <v>2407</v>
      </c>
      <c r="N461" s="2" t="s">
        <v>3081</v>
      </c>
      <c r="O461" s="6" t="s">
        <v>3082</v>
      </c>
      <c r="P461" s="7" t="str">
        <f>HYPERLINK("https://drive.google.com/file/d/1zRTPbUj7PHXnv66K5nIU7maEVqiZcLeL/view?usp=drivesdk","Matin Sedighi - (Food safety management according to ISO 22000)")</f>
        <v>Matin Sedighi - (Food safety management according to ISO 22000)</v>
      </c>
      <c r="Q461" s="2" t="s">
        <v>3083</v>
      </c>
      <c r="R461" s="2"/>
      <c r="S461" s="2"/>
      <c r="T461" s="2"/>
      <c r="U461" s="2"/>
      <c r="V461" s="2"/>
    </row>
    <row r="462">
      <c r="A462" s="13" t="s">
        <v>3084</v>
      </c>
      <c r="B462" s="11" t="s">
        <v>2406</v>
      </c>
      <c r="C462" s="11" t="s">
        <v>3085</v>
      </c>
      <c r="D462" s="11" t="s">
        <v>158</v>
      </c>
      <c r="E462" s="11" t="s">
        <v>172</v>
      </c>
      <c r="F462" s="11" t="s">
        <v>2729</v>
      </c>
      <c r="G462" s="11" t="s">
        <v>2993</v>
      </c>
      <c r="H462" s="11" t="s">
        <v>3086</v>
      </c>
      <c r="I462" s="11" t="s">
        <v>3087</v>
      </c>
      <c r="J462" s="11" t="s">
        <v>207</v>
      </c>
      <c r="K462" s="11" t="s">
        <v>710</v>
      </c>
      <c r="L462" s="2" t="s">
        <v>1060</v>
      </c>
      <c r="M462" s="13" t="s">
        <v>2407</v>
      </c>
      <c r="N462" s="2" t="s">
        <v>3088</v>
      </c>
      <c r="O462" s="6" t="s">
        <v>3089</v>
      </c>
      <c r="P462" s="7" t="str">
        <f>HYPERLINK("https://drive.google.com/file/d/1hDebAEdmhbTQhUQR3OwKdMaMI7L8-hzi/view?usp=drivesdk","Asia Mohammed Hassan - (Food safety management according to ISO 22000)")</f>
        <v>Asia Mohammed Hassan - (Food safety management according to ISO 22000)</v>
      </c>
      <c r="Q462" s="2" t="s">
        <v>3090</v>
      </c>
      <c r="R462" s="2"/>
      <c r="S462" s="2"/>
      <c r="T462" s="2"/>
      <c r="U462" s="2"/>
      <c r="V462" s="2"/>
    </row>
    <row r="463">
      <c r="A463" s="13" t="s">
        <v>3091</v>
      </c>
      <c r="B463" s="11" t="s">
        <v>2406</v>
      </c>
      <c r="C463" s="11" t="s">
        <v>3092</v>
      </c>
      <c r="D463" s="11" t="s">
        <v>171</v>
      </c>
      <c r="E463" s="11" t="s">
        <v>202</v>
      </c>
      <c r="F463" s="11" t="s">
        <v>2729</v>
      </c>
      <c r="G463" s="11" t="s">
        <v>3093</v>
      </c>
      <c r="H463" s="11" t="s">
        <v>2994</v>
      </c>
      <c r="I463" s="11" t="s">
        <v>3094</v>
      </c>
      <c r="J463" s="11" t="s">
        <v>197</v>
      </c>
      <c r="K463" s="11" t="s">
        <v>3095</v>
      </c>
      <c r="L463" s="2" t="s">
        <v>1060</v>
      </c>
      <c r="M463" s="13" t="s">
        <v>2407</v>
      </c>
      <c r="N463" s="2" t="s">
        <v>3096</v>
      </c>
      <c r="O463" s="6" t="s">
        <v>3097</v>
      </c>
      <c r="P463" s="7" t="str">
        <f>HYPERLINK("https://drive.google.com/file/d/1FX2gkikEQmUqbUDPkKBWsv4OaUZAHtCr/view?usp=drivesdk","Dr. Hishyar Hazim Suliman - (Food safety management according to ISO 22000)")</f>
        <v>Dr. Hishyar Hazim Suliman - (Food safety management according to ISO 22000)</v>
      </c>
      <c r="Q463" s="2" t="s">
        <v>3098</v>
      </c>
      <c r="U463" s="2"/>
      <c r="V463" s="2"/>
    </row>
    <row r="464">
      <c r="A464" s="13" t="s">
        <v>3099</v>
      </c>
      <c r="B464" s="11" t="s">
        <v>2406</v>
      </c>
      <c r="C464" s="11" t="s">
        <v>3100</v>
      </c>
      <c r="D464" s="11" t="s">
        <v>171</v>
      </c>
      <c r="E464" s="11" t="s">
        <v>172</v>
      </c>
      <c r="F464" s="11" t="s">
        <v>3101</v>
      </c>
      <c r="G464" s="11" t="s">
        <v>3102</v>
      </c>
      <c r="H464" s="11" t="s">
        <v>2554</v>
      </c>
      <c r="I464" s="11" t="s">
        <v>3103</v>
      </c>
      <c r="J464" s="11" t="s">
        <v>177</v>
      </c>
      <c r="K464" s="11" t="s">
        <v>3104</v>
      </c>
      <c r="L464" s="2" t="s">
        <v>1060</v>
      </c>
      <c r="M464" s="13" t="s">
        <v>2407</v>
      </c>
      <c r="N464" s="2" t="s">
        <v>3105</v>
      </c>
      <c r="O464" s="6" t="s">
        <v>3106</v>
      </c>
      <c r="P464" s="7" t="str">
        <f>HYPERLINK("https://drive.google.com/file/d/1TiTiOmQlHojnZ8Qu6gNZPOcY4fDQirmg/view?usp=drivesdk","Dr Sarwar Nawzad Jafar - (Food safety management according to ISO 22000)")</f>
        <v>Dr Sarwar Nawzad Jafar - (Food safety management according to ISO 22000)</v>
      </c>
      <c r="Q464" s="2" t="s">
        <v>3107</v>
      </c>
    </row>
    <row r="465">
      <c r="A465" s="13" t="s">
        <v>3108</v>
      </c>
      <c r="B465" s="11" t="s">
        <v>2406</v>
      </c>
      <c r="C465" s="11" t="s">
        <v>2918</v>
      </c>
      <c r="D465" s="11" t="s">
        <v>158</v>
      </c>
      <c r="E465" s="11" t="s">
        <v>159</v>
      </c>
      <c r="F465" s="11" t="s">
        <v>301</v>
      </c>
      <c r="G465" s="11" t="s">
        <v>302</v>
      </c>
      <c r="H465" s="11" t="s">
        <v>276</v>
      </c>
      <c r="I465" s="11" t="s">
        <v>303</v>
      </c>
      <c r="J465" s="11" t="s">
        <v>177</v>
      </c>
      <c r="K465" s="11" t="s">
        <v>2921</v>
      </c>
      <c r="L465" s="2" t="s">
        <v>1060</v>
      </c>
      <c r="M465" s="13" t="s">
        <v>2407</v>
      </c>
      <c r="N465" s="2" t="s">
        <v>3109</v>
      </c>
      <c r="O465" s="6" t="s">
        <v>3110</v>
      </c>
      <c r="P465" s="7" t="str">
        <f>HYPERLINK("https://drive.google.com/file/d/1DFH9iTlOlZLHga48H6VdvDfpUmz2UubT/view?usp=drivesdk","Zanyar Motalib mohammad - (Food safety management according to ISO 22000)")</f>
        <v>Zanyar Motalib mohammad - (Food safety management according to ISO 22000)</v>
      </c>
      <c r="Q465" s="2" t="s">
        <v>3111</v>
      </c>
    </row>
    <row r="466">
      <c r="A466" s="13" t="s">
        <v>3112</v>
      </c>
      <c r="B466" s="11" t="s">
        <v>2406</v>
      </c>
      <c r="C466" s="11" t="s">
        <v>3113</v>
      </c>
      <c r="D466" s="11" t="s">
        <v>171</v>
      </c>
      <c r="E466" s="11" t="s">
        <v>172</v>
      </c>
      <c r="F466" s="11" t="s">
        <v>2853</v>
      </c>
      <c r="G466" s="11" t="s">
        <v>3114</v>
      </c>
      <c r="H466" s="11" t="s">
        <v>3115</v>
      </c>
      <c r="I466" s="11" t="s">
        <v>3116</v>
      </c>
      <c r="J466" s="11" t="s">
        <v>164</v>
      </c>
      <c r="K466" s="21"/>
      <c r="L466" s="2" t="s">
        <v>1060</v>
      </c>
      <c r="M466" s="13" t="s">
        <v>2407</v>
      </c>
      <c r="N466" s="2" t="s">
        <v>3117</v>
      </c>
      <c r="O466" s="6" t="s">
        <v>3118</v>
      </c>
      <c r="P466" s="7" t="str">
        <f>HYPERLINK("https://drive.google.com/file/d/1DzB_Tx9HsglMYF2fw-2axXb43ShStcvP/view?usp=drivesdk","Gulizar Issa Ameen - (Food safety management according to ISO 22000)")</f>
        <v>Gulizar Issa Ameen - (Food safety management according to ISO 22000)</v>
      </c>
      <c r="Q466" s="2" t="s">
        <v>3119</v>
      </c>
    </row>
    <row r="467">
      <c r="A467" s="13" t="s">
        <v>3120</v>
      </c>
      <c r="B467" s="11" t="s">
        <v>2406</v>
      </c>
      <c r="C467" s="11" t="s">
        <v>2949</v>
      </c>
      <c r="D467" s="11" t="s">
        <v>158</v>
      </c>
      <c r="E467" s="11" t="s">
        <v>172</v>
      </c>
      <c r="F467" s="11" t="s">
        <v>2950</v>
      </c>
      <c r="G467" s="11" t="s">
        <v>2951</v>
      </c>
      <c r="H467" s="11" t="s">
        <v>2952</v>
      </c>
      <c r="I467" s="11" t="s">
        <v>2953</v>
      </c>
      <c r="J467" s="11" t="s">
        <v>177</v>
      </c>
      <c r="K467" s="22"/>
      <c r="L467" s="2" t="s">
        <v>1060</v>
      </c>
      <c r="M467" s="13" t="s">
        <v>2407</v>
      </c>
      <c r="N467" s="2" t="s">
        <v>3121</v>
      </c>
      <c r="O467" s="6" t="s">
        <v>3122</v>
      </c>
      <c r="P467" s="7" t="str">
        <f>HYPERLINK("https://drive.google.com/file/d/1RVLxs6-cV-6w95w_Q3r9yL11N8DHlDHu/view?usp=drivesdk","HONAR SAFAR MAHDI - (Food safety management according to ISO 22000)")</f>
        <v>HONAR SAFAR MAHDI - (Food safety management according to ISO 22000)</v>
      </c>
      <c r="Q467" s="2" t="s">
        <v>3123</v>
      </c>
    </row>
    <row r="468">
      <c r="A468" s="13" t="s">
        <v>3124</v>
      </c>
      <c r="B468" s="11" t="s">
        <v>2406</v>
      </c>
      <c r="C468" s="11" t="s">
        <v>3012</v>
      </c>
      <c r="D468" s="11" t="s">
        <v>158</v>
      </c>
      <c r="E468" s="11" t="s">
        <v>159</v>
      </c>
      <c r="F468" s="11" t="s">
        <v>3125</v>
      </c>
      <c r="G468" s="11" t="s">
        <v>3014</v>
      </c>
      <c r="H468" s="11" t="s">
        <v>3015</v>
      </c>
      <c r="I468" s="11" t="s">
        <v>3016</v>
      </c>
      <c r="J468" s="11" t="s">
        <v>197</v>
      </c>
      <c r="K468" s="21"/>
      <c r="L468" s="2" t="s">
        <v>1060</v>
      </c>
      <c r="M468" s="13" t="s">
        <v>2407</v>
      </c>
      <c r="N468" s="2" t="s">
        <v>3126</v>
      </c>
      <c r="O468" s="6" t="s">
        <v>3127</v>
      </c>
      <c r="P468" s="7" t="str">
        <f>HYPERLINK("https://drive.google.com/file/d/1S6_450V3po35gZZn7p9JXypVT1lBIra8/view?usp=drivesdk","Jameela hairan salih - (Food safety management according to ISO 22000)")</f>
        <v>Jameela hairan salih - (Food safety management according to ISO 22000)</v>
      </c>
      <c r="Q468" s="2" t="s">
        <v>3128</v>
      </c>
    </row>
    <row r="469">
      <c r="A469" s="13" t="s">
        <v>3129</v>
      </c>
      <c r="B469" s="11" t="s">
        <v>2406</v>
      </c>
      <c r="C469" s="11" t="s">
        <v>3130</v>
      </c>
      <c r="D469" s="11" t="s">
        <v>158</v>
      </c>
      <c r="E469" s="11" t="s">
        <v>172</v>
      </c>
      <c r="F469" s="11" t="s">
        <v>2553</v>
      </c>
      <c r="G469" s="11" t="s">
        <v>2873</v>
      </c>
      <c r="H469" s="11" t="s">
        <v>2731</v>
      </c>
      <c r="I469" s="11" t="s">
        <v>3131</v>
      </c>
      <c r="J469" s="11" t="s">
        <v>197</v>
      </c>
      <c r="K469" s="11" t="s">
        <v>3132</v>
      </c>
      <c r="L469" s="2" t="s">
        <v>1060</v>
      </c>
      <c r="M469" s="13" t="s">
        <v>2407</v>
      </c>
      <c r="N469" s="2" t="s">
        <v>3133</v>
      </c>
      <c r="O469" s="6" t="s">
        <v>3134</v>
      </c>
      <c r="P469" s="7" t="str">
        <f>HYPERLINK("https://drive.google.com/file/d/1mmsWM6lA6ZocOlm_R1NNedh861IZTgKa/view?usp=drivesdk","Naji Isam Hussein - (Food safety management according to ISO 22000)")</f>
        <v>Naji Isam Hussein - (Food safety management according to ISO 22000)</v>
      </c>
      <c r="Q469" s="2" t="s">
        <v>3135</v>
      </c>
    </row>
    <row r="470">
      <c r="A470" s="13" t="s">
        <v>3136</v>
      </c>
      <c r="B470" s="11" t="s">
        <v>2406</v>
      </c>
      <c r="C470" s="11" t="s">
        <v>3137</v>
      </c>
      <c r="D470" s="11" t="s">
        <v>171</v>
      </c>
      <c r="E470" s="11" t="s">
        <v>172</v>
      </c>
      <c r="F470" s="11" t="s">
        <v>2729</v>
      </c>
      <c r="G470" s="11" t="s">
        <v>2786</v>
      </c>
      <c r="H470" s="11" t="s">
        <v>3138</v>
      </c>
      <c r="I470" s="11" t="s">
        <v>3139</v>
      </c>
      <c r="J470" s="11" t="s">
        <v>177</v>
      </c>
      <c r="K470" s="22"/>
      <c r="L470" s="2" t="s">
        <v>1060</v>
      </c>
      <c r="M470" s="13" t="s">
        <v>2407</v>
      </c>
      <c r="N470" s="2" t="s">
        <v>3140</v>
      </c>
      <c r="O470" s="6" t="s">
        <v>3141</v>
      </c>
      <c r="P470" s="7" t="str">
        <f>HYPERLINK("https://drive.google.com/file/d/12vriFFUkCQ5mxaevvr5RKE96UB_pEV8c/view?usp=drivesdk","Husni Abdulla Mhammad - (Food safety management according to ISO 22000)")</f>
        <v>Husni Abdulla Mhammad - (Food safety management according to ISO 22000)</v>
      </c>
      <c r="Q470" s="2" t="s">
        <v>3142</v>
      </c>
    </row>
    <row r="471">
      <c r="A471" s="13" t="s">
        <v>3143</v>
      </c>
      <c r="B471" s="11" t="s">
        <v>2406</v>
      </c>
      <c r="C471" s="11" t="s">
        <v>3144</v>
      </c>
      <c r="D471" s="11" t="s">
        <v>171</v>
      </c>
      <c r="E471" s="11" t="s">
        <v>172</v>
      </c>
      <c r="F471" s="11" t="s">
        <v>2729</v>
      </c>
      <c r="G471" s="11" t="s">
        <v>2786</v>
      </c>
      <c r="H471" s="11" t="s">
        <v>3138</v>
      </c>
      <c r="I471" s="11" t="s">
        <v>3145</v>
      </c>
      <c r="J471" s="11" t="s">
        <v>197</v>
      </c>
      <c r="K471" s="22"/>
      <c r="L471" s="2" t="s">
        <v>1060</v>
      </c>
      <c r="M471" s="13" t="s">
        <v>2407</v>
      </c>
      <c r="N471" s="2" t="s">
        <v>3146</v>
      </c>
      <c r="O471" s="6" t="s">
        <v>3147</v>
      </c>
      <c r="P471" s="7" t="str">
        <f>HYPERLINK("https://drive.google.com/file/d/1YRUfW-I6dxrVY2qCr2HaBl7AAVzblnjz/view?usp=drivesdk","Abdulqader Eskander Hussein - (Food safety management according to ISO 22000)")</f>
        <v>Abdulqader Eskander Hussein - (Food safety management according to ISO 22000)</v>
      </c>
      <c r="Q471" s="2" t="s">
        <v>3148</v>
      </c>
    </row>
    <row r="472">
      <c r="A472" s="13" t="s">
        <v>3149</v>
      </c>
      <c r="B472" s="11" t="s">
        <v>2406</v>
      </c>
      <c r="C472" s="11" t="s">
        <v>3150</v>
      </c>
      <c r="D472" s="11" t="s">
        <v>158</v>
      </c>
      <c r="E472" s="11" t="s">
        <v>159</v>
      </c>
      <c r="F472" s="11" t="s">
        <v>152</v>
      </c>
      <c r="G472" s="11" t="s">
        <v>153</v>
      </c>
      <c r="H472" s="11" t="s">
        <v>2220</v>
      </c>
      <c r="I472" s="11" t="s">
        <v>3151</v>
      </c>
      <c r="J472" s="11" t="s">
        <v>197</v>
      </c>
      <c r="K472" s="21"/>
      <c r="L472" s="2" t="s">
        <v>1060</v>
      </c>
      <c r="M472" s="13" t="s">
        <v>2407</v>
      </c>
      <c r="N472" s="2" t="s">
        <v>3152</v>
      </c>
      <c r="O472" s="6" t="s">
        <v>3153</v>
      </c>
      <c r="P472" s="7" t="str">
        <f>HYPERLINK("https://drive.google.com/file/d/15ZEUJ5WDpvUGE6Q2AtiGzeG6ni9QXkm-/view?usp=drivesdk","shahab mohammad saleh - (Food safety management according to ISO 22000)")</f>
        <v>shahab mohammad saleh - (Food safety management according to ISO 22000)</v>
      </c>
      <c r="Q472" s="2" t="s">
        <v>3154</v>
      </c>
    </row>
    <row r="473">
      <c r="A473" s="13" t="s">
        <v>3155</v>
      </c>
      <c r="B473" s="11" t="s">
        <v>2406</v>
      </c>
      <c r="C473" s="11" t="s">
        <v>3156</v>
      </c>
      <c r="D473" s="11" t="s">
        <v>158</v>
      </c>
      <c r="E473" s="11" t="s">
        <v>172</v>
      </c>
      <c r="F473" s="11" t="s">
        <v>2853</v>
      </c>
      <c r="G473" s="11" t="s">
        <v>3157</v>
      </c>
      <c r="H473" s="11" t="s">
        <v>3158</v>
      </c>
      <c r="I473" s="11" t="s">
        <v>3159</v>
      </c>
      <c r="J473" s="11" t="s">
        <v>197</v>
      </c>
      <c r="K473" s="22"/>
      <c r="L473" s="2" t="s">
        <v>1060</v>
      </c>
      <c r="M473" s="13" t="s">
        <v>2407</v>
      </c>
      <c r="N473" s="2" t="s">
        <v>3160</v>
      </c>
      <c r="O473" s="6" t="s">
        <v>3161</v>
      </c>
      <c r="P473" s="7" t="str">
        <f>HYPERLINK("https://drive.google.com/file/d/1M37qLYfB4FbGks32RlJYiX5TsX8Tz_BR/view?usp=drivesdk","Jihan Najman Hassan - (Food safety management according to ISO 22000)")</f>
        <v>Jihan Najman Hassan - (Food safety management according to ISO 22000)</v>
      </c>
      <c r="Q473" s="2" t="s">
        <v>3162</v>
      </c>
    </row>
    <row r="474">
      <c r="A474" s="13" t="s">
        <v>3163</v>
      </c>
      <c r="B474" s="11" t="s">
        <v>2406</v>
      </c>
      <c r="C474" s="11" t="s">
        <v>2345</v>
      </c>
      <c r="D474" s="11" t="s">
        <v>158</v>
      </c>
      <c r="E474" s="11" t="s">
        <v>159</v>
      </c>
      <c r="F474" s="11" t="s">
        <v>229</v>
      </c>
      <c r="G474" s="11" t="s">
        <v>275</v>
      </c>
      <c r="H474" s="11" t="s">
        <v>2245</v>
      </c>
      <c r="I474" s="11" t="s">
        <v>1212</v>
      </c>
      <c r="J474" s="11" t="s">
        <v>197</v>
      </c>
      <c r="K474" s="22"/>
      <c r="L474" s="2" t="s">
        <v>1060</v>
      </c>
      <c r="M474" s="13" t="s">
        <v>2407</v>
      </c>
      <c r="N474" s="2" t="s">
        <v>3164</v>
      </c>
      <c r="O474" s="6" t="s">
        <v>3165</v>
      </c>
      <c r="P474" s="7" t="str">
        <f>HYPERLINK("https://drive.google.com/file/d/1uw8kOvQQZwQyf2kaMVxLyvHoUSFrm0jp/view?usp=drivesdk","Nihad mohammed qader - (Food safety management according to ISO 22000)")</f>
        <v>Nihad mohammed qader - (Food safety management according to ISO 22000)</v>
      </c>
      <c r="Q474" s="2" t="s">
        <v>3166</v>
      </c>
    </row>
    <row r="475">
      <c r="A475" s="13" t="s">
        <v>3167</v>
      </c>
      <c r="B475" s="11" t="s">
        <v>2406</v>
      </c>
      <c r="C475" s="11" t="s">
        <v>3168</v>
      </c>
      <c r="D475" s="11" t="s">
        <v>3169</v>
      </c>
      <c r="E475" s="11" t="s">
        <v>159</v>
      </c>
      <c r="F475" s="11" t="s">
        <v>3170</v>
      </c>
      <c r="G475" s="11" t="s">
        <v>3171</v>
      </c>
      <c r="H475" s="11" t="s">
        <v>3172</v>
      </c>
      <c r="I475" s="11" t="s">
        <v>3173</v>
      </c>
      <c r="J475" s="11" t="s">
        <v>164</v>
      </c>
      <c r="K475" s="11" t="s">
        <v>349</v>
      </c>
      <c r="L475" s="2" t="s">
        <v>1060</v>
      </c>
      <c r="M475" s="13" t="s">
        <v>2407</v>
      </c>
      <c r="N475" s="2" t="s">
        <v>3174</v>
      </c>
      <c r="O475" s="6" t="s">
        <v>3175</v>
      </c>
      <c r="P475" s="7" t="str">
        <f>HYPERLINK("https://drive.google.com/file/d/1EznNP2Wgdfj0_q7-2afyJznmpeQcGf36/view?usp=drivesdk","MideaAzeez Othman - (Food safety management according to ISO 22000)")</f>
        <v>MideaAzeez Othman - (Food safety management according to ISO 22000)</v>
      </c>
      <c r="Q475" s="2" t="s">
        <v>3176</v>
      </c>
    </row>
    <row r="476">
      <c r="A476" s="13" t="s">
        <v>3177</v>
      </c>
      <c r="B476" s="11" t="s">
        <v>2406</v>
      </c>
      <c r="C476" s="11" t="s">
        <v>3178</v>
      </c>
      <c r="D476" s="11" t="s">
        <v>171</v>
      </c>
      <c r="E476" s="11" t="s">
        <v>202</v>
      </c>
      <c r="F476" s="12" t="s">
        <v>3179</v>
      </c>
      <c r="G476" s="12" t="s">
        <v>3180</v>
      </c>
      <c r="H476" s="12" t="s">
        <v>3181</v>
      </c>
      <c r="I476" s="11" t="s">
        <v>3182</v>
      </c>
      <c r="J476" s="11" t="s">
        <v>197</v>
      </c>
      <c r="K476" s="22"/>
      <c r="L476" s="2" t="s">
        <v>1060</v>
      </c>
      <c r="M476" s="13" t="s">
        <v>2407</v>
      </c>
      <c r="N476" s="2" t="s">
        <v>3183</v>
      </c>
      <c r="O476" s="6" t="s">
        <v>3184</v>
      </c>
      <c r="P476" s="7" t="str">
        <f>HYPERLINK("https://drive.google.com/file/d/1uflQahALfdhMcRQ0J-LnplRqfY08hlOX/view?usp=drivesdk","Dr.Araz jaffar mohamad ali pedawy - (Food safety management according to ISO 22000)")</f>
        <v>Dr.Araz jaffar mohamad ali pedawy - (Food safety management according to ISO 22000)</v>
      </c>
      <c r="Q476" s="2" t="s">
        <v>3185</v>
      </c>
    </row>
    <row r="477">
      <c r="A477" s="13" t="s">
        <v>3186</v>
      </c>
      <c r="B477" s="11" t="s">
        <v>2406</v>
      </c>
      <c r="C477" s="11" t="s">
        <v>2243</v>
      </c>
      <c r="D477" s="11" t="s">
        <v>158</v>
      </c>
      <c r="E477" s="11" t="s">
        <v>159</v>
      </c>
      <c r="F477" s="11" t="s">
        <v>229</v>
      </c>
      <c r="G477" s="11" t="s">
        <v>275</v>
      </c>
      <c r="H477" s="11" t="s">
        <v>3187</v>
      </c>
      <c r="I477" s="11" t="s">
        <v>2246</v>
      </c>
      <c r="J477" s="11" t="s">
        <v>197</v>
      </c>
      <c r="K477" s="22"/>
      <c r="L477" s="2" t="s">
        <v>1060</v>
      </c>
      <c r="M477" s="13" t="s">
        <v>2407</v>
      </c>
      <c r="N477" s="2" t="s">
        <v>3188</v>
      </c>
      <c r="O477" s="6" t="s">
        <v>3189</v>
      </c>
      <c r="P477" s="7" t="str">
        <f>HYPERLINK("https://drive.google.com/file/d/1hNcL5GeuBxAC-D8CLcAwkvnyrVIkd8f2/view?usp=drivesdk","Bakhtiar Qasem Awla - (Food safety management according to ISO 22000)")</f>
        <v>Bakhtiar Qasem Awla - (Food safety management according to ISO 22000)</v>
      </c>
      <c r="Q477" s="2" t="s">
        <v>3190</v>
      </c>
    </row>
    <row r="478">
      <c r="A478" s="13" t="s">
        <v>3191</v>
      </c>
      <c r="B478" s="11" t="s">
        <v>2406</v>
      </c>
      <c r="C478" s="11" t="s">
        <v>3192</v>
      </c>
      <c r="D478" s="11" t="s">
        <v>158</v>
      </c>
      <c r="E478" s="11" t="s">
        <v>159</v>
      </c>
      <c r="F478" s="11" t="s">
        <v>152</v>
      </c>
      <c r="G478" s="11" t="s">
        <v>153</v>
      </c>
      <c r="H478" s="11" t="s">
        <v>932</v>
      </c>
      <c r="I478" s="11" t="s">
        <v>3193</v>
      </c>
      <c r="J478" s="11" t="s">
        <v>177</v>
      </c>
      <c r="K478" s="21"/>
      <c r="L478" s="2" t="s">
        <v>1060</v>
      </c>
      <c r="M478" s="13" t="s">
        <v>2407</v>
      </c>
      <c r="N478" s="2" t="s">
        <v>3194</v>
      </c>
      <c r="O478" s="6" t="s">
        <v>3195</v>
      </c>
      <c r="P478" s="7" t="str">
        <f>HYPERLINK("https://drive.google.com/file/d/1xVnK9Xo5wFZMMoG1GSCqNKBlzfKo_HHe/view?usp=drivesdk","HAJI ABDULRAHMAN HAJI - (Food safety management according to ISO 22000)")</f>
        <v>HAJI ABDULRAHMAN HAJI - (Food safety management according to ISO 22000)</v>
      </c>
      <c r="Q478" s="2" t="s">
        <v>3196</v>
      </c>
    </row>
    <row r="479">
      <c r="A479" s="13" t="s">
        <v>3197</v>
      </c>
      <c r="B479" s="11" t="s">
        <v>2406</v>
      </c>
      <c r="C479" s="11" t="s">
        <v>3198</v>
      </c>
      <c r="D479" s="11" t="s">
        <v>171</v>
      </c>
      <c r="E479" s="11" t="s">
        <v>172</v>
      </c>
      <c r="F479" s="11" t="s">
        <v>2729</v>
      </c>
      <c r="G479" s="11" t="s">
        <v>3199</v>
      </c>
      <c r="H479" s="11" t="s">
        <v>3200</v>
      </c>
      <c r="I479" s="11" t="s">
        <v>3201</v>
      </c>
      <c r="J479" s="11" t="s">
        <v>177</v>
      </c>
      <c r="K479" s="11" t="s">
        <v>349</v>
      </c>
      <c r="L479" s="2" t="s">
        <v>1060</v>
      </c>
      <c r="M479" s="13" t="s">
        <v>2407</v>
      </c>
      <c r="N479" s="2" t="s">
        <v>3202</v>
      </c>
      <c r="O479" s="6" t="s">
        <v>3203</v>
      </c>
      <c r="P479" s="7" t="str">
        <f>HYPERLINK("https://drive.google.com/file/d/1W3n5bhafwnQSnJ0EdZt4_mi21INI-9t9/view?usp=drivesdk","Nasren Noraldeen Mohammed - (Food safety management according to ISO 22000)")</f>
        <v>Nasren Noraldeen Mohammed - (Food safety management according to ISO 22000)</v>
      </c>
      <c r="Q479" s="2" t="s">
        <v>3204</v>
      </c>
    </row>
    <row r="480">
      <c r="A480" s="13" t="s">
        <v>3205</v>
      </c>
      <c r="B480" s="11" t="s">
        <v>2406</v>
      </c>
      <c r="C480" s="11" t="s">
        <v>922</v>
      </c>
      <c r="D480" s="11" t="s">
        <v>158</v>
      </c>
      <c r="E480" s="11" t="s">
        <v>159</v>
      </c>
      <c r="F480" s="12" t="s">
        <v>923</v>
      </c>
      <c r="G480" s="12" t="s">
        <v>924</v>
      </c>
      <c r="H480" s="12" t="s">
        <v>1869</v>
      </c>
      <c r="I480" s="11" t="s">
        <v>926</v>
      </c>
      <c r="J480" s="11" t="s">
        <v>164</v>
      </c>
      <c r="K480" s="22"/>
      <c r="L480" s="2" t="s">
        <v>1060</v>
      </c>
      <c r="M480" s="13" t="s">
        <v>2407</v>
      </c>
      <c r="N480" s="2" t="s">
        <v>3206</v>
      </c>
      <c r="O480" s="6" t="s">
        <v>3207</v>
      </c>
      <c r="P480" s="7" t="str">
        <f>HYPERLINK("https://drive.google.com/file/d/1chcFrl8yrRqOc-LVLUzOgqvEcawhVyX8/view?usp=drivesdk","Taha Aziz Ahmed - (Food safety management according to ISO 22000)")</f>
        <v>Taha Aziz Ahmed - (Food safety management according to ISO 22000)</v>
      </c>
      <c r="Q480" s="2" t="s">
        <v>3208</v>
      </c>
    </row>
    <row r="481">
      <c r="A481" s="13" t="s">
        <v>3209</v>
      </c>
      <c r="B481" s="11" t="s">
        <v>2406</v>
      </c>
      <c r="C481" s="11" t="s">
        <v>2280</v>
      </c>
      <c r="D481" s="11" t="s">
        <v>171</v>
      </c>
      <c r="E481" s="11" t="s">
        <v>202</v>
      </c>
      <c r="F481" s="11" t="s">
        <v>229</v>
      </c>
      <c r="G481" s="11" t="s">
        <v>275</v>
      </c>
      <c r="H481" s="11" t="s">
        <v>2125</v>
      </c>
      <c r="I481" s="11" t="s">
        <v>2281</v>
      </c>
      <c r="J481" s="11" t="s">
        <v>164</v>
      </c>
      <c r="K481" s="22"/>
      <c r="L481" s="2" t="s">
        <v>1060</v>
      </c>
      <c r="M481" s="13" t="s">
        <v>2407</v>
      </c>
      <c r="N481" s="2" t="s">
        <v>3210</v>
      </c>
      <c r="O481" s="6" t="s">
        <v>3211</v>
      </c>
      <c r="P481" s="7" t="str">
        <f>HYPERLINK("https://drive.google.com/file/d/1fOmgwmxStaIlLfXCeb1Gb3v-w99xSgt2/view?usp=drivesdk","Mahmoud Ahmed Hassan - (Food safety management according to ISO 22000)")</f>
        <v>Mahmoud Ahmed Hassan - (Food safety management according to ISO 22000)</v>
      </c>
      <c r="Q481" s="2" t="s">
        <v>3212</v>
      </c>
    </row>
    <row r="482">
      <c r="A482" s="13" t="s">
        <v>3213</v>
      </c>
      <c r="B482" s="11" t="s">
        <v>2406</v>
      </c>
      <c r="C482" s="11" t="s">
        <v>3021</v>
      </c>
      <c r="D482" s="11" t="s">
        <v>158</v>
      </c>
      <c r="E482" s="11" t="s">
        <v>159</v>
      </c>
      <c r="F482" s="11" t="s">
        <v>229</v>
      </c>
      <c r="G482" s="11" t="s">
        <v>1883</v>
      </c>
      <c r="H482" s="11" t="s">
        <v>2554</v>
      </c>
      <c r="I482" s="11" t="s">
        <v>3022</v>
      </c>
      <c r="J482" s="11" t="s">
        <v>164</v>
      </c>
      <c r="K482" s="22"/>
      <c r="L482" s="2" t="s">
        <v>1060</v>
      </c>
      <c r="M482" s="13" t="s">
        <v>2407</v>
      </c>
      <c r="N482" s="2" t="s">
        <v>3214</v>
      </c>
      <c r="O482" s="6" t="s">
        <v>3215</v>
      </c>
      <c r="P482" s="7" t="str">
        <f>HYPERLINK("https://drive.google.com/file/d/1Q8aV9_Fndrkfqf7VEY5PVS98WdNuuykp/view?usp=drivesdk","Nazeera Abdullah Jalilbeg - (Food safety management according to ISO 22000)")</f>
        <v>Nazeera Abdullah Jalilbeg - (Food safety management according to ISO 22000)</v>
      </c>
      <c r="Q482" s="2" t="s">
        <v>3216</v>
      </c>
    </row>
    <row r="483">
      <c r="A483" s="13" t="s">
        <v>3217</v>
      </c>
      <c r="B483" s="11" t="s">
        <v>2406</v>
      </c>
      <c r="C483" s="11" t="s">
        <v>3218</v>
      </c>
      <c r="D483" s="11" t="s">
        <v>158</v>
      </c>
      <c r="E483" s="11" t="s">
        <v>159</v>
      </c>
      <c r="F483" s="11" t="s">
        <v>3170</v>
      </c>
      <c r="G483" s="11" t="s">
        <v>3219</v>
      </c>
      <c r="H483" s="11" t="s">
        <v>3220</v>
      </c>
      <c r="I483" s="11" t="s">
        <v>3221</v>
      </c>
      <c r="J483" s="11" t="s">
        <v>177</v>
      </c>
      <c r="K483" s="11" t="s">
        <v>3222</v>
      </c>
      <c r="L483" s="2" t="s">
        <v>1060</v>
      </c>
      <c r="M483" s="13" t="s">
        <v>2407</v>
      </c>
      <c r="N483" s="2" t="s">
        <v>3223</v>
      </c>
      <c r="O483" s="6" t="s">
        <v>3224</v>
      </c>
      <c r="P483" s="7" t="str">
        <f>HYPERLINK("https://drive.google.com/file/d/1px47qeiPnngZ0kQ-9HxjWkvNfElvSEe1/view?usp=drivesdk","Bilal Samad Abdulhaq - (Food safety management according to ISO 22000)")</f>
        <v>Bilal Samad Abdulhaq - (Food safety management according to ISO 22000)</v>
      </c>
      <c r="Q483" s="2" t="s">
        <v>3225</v>
      </c>
    </row>
    <row r="484">
      <c r="A484" s="13" t="s">
        <v>3226</v>
      </c>
      <c r="B484" s="11" t="s">
        <v>2406</v>
      </c>
      <c r="C484" s="11" t="s">
        <v>2100</v>
      </c>
      <c r="D484" s="11" t="s">
        <v>171</v>
      </c>
      <c r="E484" s="11" t="s">
        <v>172</v>
      </c>
      <c r="F484" s="11" t="s">
        <v>213</v>
      </c>
      <c r="G484" s="11" t="s">
        <v>3227</v>
      </c>
      <c r="H484" s="11" t="s">
        <v>2102</v>
      </c>
      <c r="I484" s="11" t="s">
        <v>176</v>
      </c>
      <c r="J484" s="11" t="s">
        <v>197</v>
      </c>
      <c r="K484" s="22"/>
      <c r="L484" s="2" t="s">
        <v>1060</v>
      </c>
      <c r="M484" s="13" t="s">
        <v>2407</v>
      </c>
      <c r="N484" s="2" t="s">
        <v>3228</v>
      </c>
      <c r="O484" s="6" t="s">
        <v>3229</v>
      </c>
      <c r="P484" s="7" t="str">
        <f>HYPERLINK("https://drive.google.com/file/d/1jGUkiwF73ed2NjxExDnRw4cyrsJQutAz/view?usp=drivesdk","Mikaeel Biro Munaf - (Food safety management according to ISO 22000)")</f>
        <v>Mikaeel Biro Munaf - (Food safety management according to ISO 22000)</v>
      </c>
      <c r="Q484" s="2" t="s">
        <v>3230</v>
      </c>
    </row>
    <row r="485">
      <c r="A485" s="13" t="s">
        <v>3231</v>
      </c>
      <c r="B485" s="11" t="s">
        <v>2406</v>
      </c>
      <c r="C485" s="11" t="s">
        <v>1681</v>
      </c>
      <c r="D485" s="11" t="s">
        <v>158</v>
      </c>
      <c r="E485" s="11" t="s">
        <v>159</v>
      </c>
      <c r="F485" s="11" t="s">
        <v>152</v>
      </c>
      <c r="G485" s="12" t="s">
        <v>2332</v>
      </c>
      <c r="H485" s="12" t="s">
        <v>402</v>
      </c>
      <c r="I485" s="11" t="s">
        <v>1682</v>
      </c>
      <c r="J485" s="11" t="s">
        <v>197</v>
      </c>
      <c r="K485" s="22"/>
      <c r="L485" s="2" t="s">
        <v>1060</v>
      </c>
      <c r="M485" s="13" t="s">
        <v>2407</v>
      </c>
      <c r="N485" s="2" t="s">
        <v>3232</v>
      </c>
      <c r="O485" s="6" t="s">
        <v>3233</v>
      </c>
      <c r="P485" s="7" t="str">
        <f>HYPERLINK("https://drive.google.com/file/d/1r9zxdFGIH-acp-0omWZ9ebkfkJ72fIjM/view?usp=drivesdk","abdullah qader awla - (Food safety management according to ISO 22000)")</f>
        <v>abdullah qader awla - (Food safety management according to ISO 22000)</v>
      </c>
      <c r="Q485" s="2" t="s">
        <v>3234</v>
      </c>
    </row>
    <row r="486">
      <c r="A486" s="13" t="s">
        <v>3235</v>
      </c>
      <c r="B486" s="11" t="s">
        <v>2406</v>
      </c>
      <c r="C486" s="11" t="s">
        <v>3236</v>
      </c>
      <c r="D486" s="11" t="s">
        <v>171</v>
      </c>
      <c r="E486" s="11" t="s">
        <v>172</v>
      </c>
      <c r="F486" s="11" t="s">
        <v>1018</v>
      </c>
      <c r="G486" s="11" t="s">
        <v>153</v>
      </c>
      <c r="H486" s="11" t="s">
        <v>370</v>
      </c>
      <c r="I486" s="11" t="s">
        <v>394</v>
      </c>
      <c r="J486" s="11" t="s">
        <v>177</v>
      </c>
      <c r="K486" s="12" t="s">
        <v>3237</v>
      </c>
      <c r="L486" s="2" t="s">
        <v>1060</v>
      </c>
      <c r="M486" s="13" t="s">
        <v>2407</v>
      </c>
      <c r="N486" s="2" t="s">
        <v>3238</v>
      </c>
      <c r="O486" s="6" t="s">
        <v>3239</v>
      </c>
      <c r="P486" s="7" t="str">
        <f>HYPERLINK("https://drive.google.com/file/d/14EwxtjEvGz6T9ygOsJbUBrfsjcqdXmpd/view?usp=drivesdk","Dr. omar ali karim - (Food safety management according to ISO 22000)")</f>
        <v>Dr. omar ali karim - (Food safety management according to ISO 22000)</v>
      </c>
      <c r="Q486" s="2" t="s">
        <v>3240</v>
      </c>
    </row>
    <row r="487">
      <c r="A487" s="13" t="s">
        <v>3241</v>
      </c>
      <c r="B487" s="11" t="s">
        <v>2406</v>
      </c>
      <c r="C487" s="11" t="s">
        <v>3242</v>
      </c>
      <c r="D487" s="11" t="s">
        <v>171</v>
      </c>
      <c r="E487" s="11" t="s">
        <v>202</v>
      </c>
      <c r="F487" s="11" t="s">
        <v>2553</v>
      </c>
      <c r="G487" s="11" t="s">
        <v>3063</v>
      </c>
      <c r="H487" s="11" t="s">
        <v>2731</v>
      </c>
      <c r="I487" s="11" t="s">
        <v>3243</v>
      </c>
      <c r="J487" s="11" t="s">
        <v>197</v>
      </c>
      <c r="K487" s="11" t="s">
        <v>3243</v>
      </c>
      <c r="L487" s="2" t="s">
        <v>1060</v>
      </c>
      <c r="M487" s="13" t="s">
        <v>2407</v>
      </c>
      <c r="N487" s="2" t="s">
        <v>3244</v>
      </c>
      <c r="O487" s="6" t="s">
        <v>3245</v>
      </c>
      <c r="P487" s="7" t="str">
        <f>HYPERLINK("https://drive.google.com/file/d/1JGDq1eZCJ66DDu5JATrMsQK2SKJ_L5Bm/view?usp=drivesdk","Dr.Ramadhan Omer Hussain - (Food safety management according to ISO 22000)")</f>
        <v>Dr.Ramadhan Omer Hussain - (Food safety management according to ISO 22000)</v>
      </c>
      <c r="Q487" s="2" t="s">
        <v>3246</v>
      </c>
    </row>
    <row r="488">
      <c r="A488" s="13" t="s">
        <v>3247</v>
      </c>
      <c r="B488" s="11" t="s">
        <v>2406</v>
      </c>
      <c r="C488" s="11" t="s">
        <v>3248</v>
      </c>
      <c r="D488" s="11" t="s">
        <v>158</v>
      </c>
      <c r="E488" s="11" t="s">
        <v>202</v>
      </c>
      <c r="F488" s="11" t="s">
        <v>3249</v>
      </c>
      <c r="G488" s="11" t="s">
        <v>3250</v>
      </c>
      <c r="H488" s="11" t="s">
        <v>2731</v>
      </c>
      <c r="I488" s="11" t="s">
        <v>3251</v>
      </c>
      <c r="J488" s="11" t="s">
        <v>197</v>
      </c>
      <c r="K488" s="11" t="s">
        <v>3252</v>
      </c>
      <c r="L488" s="2" t="s">
        <v>1060</v>
      </c>
      <c r="M488" s="13" t="s">
        <v>2407</v>
      </c>
      <c r="N488" s="2" t="s">
        <v>3253</v>
      </c>
      <c r="O488" s="6" t="s">
        <v>3254</v>
      </c>
      <c r="P488" s="7" t="str">
        <f>HYPERLINK("https://drive.google.com/file/d/1uaOMLW3XTP98KQe5PLqou4HTxCYZbjPW/view?usp=drivesdk","Amira Salih Abdulrhman - (Food safety management according to ISO 22000)")</f>
        <v>Amira Salih Abdulrhman - (Food safety management according to ISO 22000)</v>
      </c>
      <c r="Q488" s="2" t="s">
        <v>3255</v>
      </c>
    </row>
    <row r="489">
      <c r="A489" s="13" t="s">
        <v>3256</v>
      </c>
      <c r="B489" s="11" t="s">
        <v>2406</v>
      </c>
      <c r="C489" s="11" t="s">
        <v>3257</v>
      </c>
      <c r="D489" s="11" t="s">
        <v>171</v>
      </c>
      <c r="E489" s="11" t="s">
        <v>172</v>
      </c>
      <c r="F489" s="11" t="s">
        <v>2880</v>
      </c>
      <c r="G489" s="11" t="s">
        <v>3258</v>
      </c>
      <c r="H489" s="11" t="s">
        <v>2731</v>
      </c>
      <c r="I489" s="11" t="s">
        <v>3259</v>
      </c>
      <c r="J489" s="11" t="s">
        <v>164</v>
      </c>
      <c r="K489" s="22"/>
      <c r="L489" s="2" t="s">
        <v>1060</v>
      </c>
      <c r="M489" s="13" t="s">
        <v>2407</v>
      </c>
      <c r="N489" s="2" t="s">
        <v>3260</v>
      </c>
      <c r="O489" s="6" t="s">
        <v>3261</v>
      </c>
      <c r="P489" s="7" t="str">
        <f>HYPERLINK("https://drive.google.com/file/d/1AVs3mYfKmasaUSHC1Enrsy1RPIbf5UVy/view?usp=drivesdk","Suaad Abdulhameed Yaseen - (Food safety management according to ISO 22000)")</f>
        <v>Suaad Abdulhameed Yaseen - (Food safety management according to ISO 22000)</v>
      </c>
      <c r="Q489" s="2" t="s">
        <v>3262</v>
      </c>
    </row>
    <row r="490">
      <c r="A490" s="13" t="s">
        <v>3263</v>
      </c>
      <c r="B490" s="11" t="s">
        <v>2406</v>
      </c>
      <c r="C490" s="11" t="s">
        <v>3043</v>
      </c>
      <c r="D490" s="11" t="s">
        <v>171</v>
      </c>
      <c r="E490" s="11" t="s">
        <v>202</v>
      </c>
      <c r="F490" s="11" t="s">
        <v>2553</v>
      </c>
      <c r="G490" s="11" t="s">
        <v>1883</v>
      </c>
      <c r="H490" s="11" t="s">
        <v>2554</v>
      </c>
      <c r="I490" s="11" t="s">
        <v>3264</v>
      </c>
      <c r="J490" s="11" t="s">
        <v>177</v>
      </c>
      <c r="K490" s="11" t="s">
        <v>3045</v>
      </c>
      <c r="L490" s="2" t="s">
        <v>1060</v>
      </c>
      <c r="M490" s="13" t="s">
        <v>2407</v>
      </c>
      <c r="N490" s="2" t="s">
        <v>3265</v>
      </c>
      <c r="O490" s="6" t="s">
        <v>3266</v>
      </c>
      <c r="P490" s="7" t="str">
        <f>HYPERLINK("https://drive.google.com/file/d/1ggwJf7kLNfgUC35c45GQzCxWw2CE2uDc/view?usp=drivesdk","Dr.Malika Kassim Najeeb Al-Barwary - (Food safety management according to ISO 22000)")</f>
        <v>Dr.Malika Kassim Najeeb Al-Barwary - (Food safety management according to ISO 22000)</v>
      </c>
      <c r="Q490" s="2" t="s">
        <v>3267</v>
      </c>
    </row>
    <row r="491">
      <c r="A491" s="13" t="s">
        <v>3268</v>
      </c>
      <c r="B491" s="11" t="s">
        <v>2406</v>
      </c>
      <c r="C491" s="11" t="s">
        <v>3050</v>
      </c>
      <c r="D491" s="11" t="s">
        <v>171</v>
      </c>
      <c r="E491" s="11" t="s">
        <v>202</v>
      </c>
      <c r="F491" s="11" t="s">
        <v>2553</v>
      </c>
      <c r="G491" s="11" t="s">
        <v>3051</v>
      </c>
      <c r="H491" s="11" t="s">
        <v>2731</v>
      </c>
      <c r="I491" s="11" t="s">
        <v>3052</v>
      </c>
      <c r="J491" s="11" t="s">
        <v>177</v>
      </c>
      <c r="K491" s="11" t="s">
        <v>457</v>
      </c>
      <c r="L491" s="2" t="s">
        <v>1060</v>
      </c>
      <c r="M491" s="13" t="s">
        <v>2407</v>
      </c>
      <c r="N491" s="2" t="s">
        <v>3269</v>
      </c>
      <c r="O491" s="6" t="s">
        <v>3270</v>
      </c>
      <c r="P491" s="7" t="str">
        <f>HYPERLINK("https://drive.google.com/file/d/1h9F63QgdGc616J5jf-LID4htMVEFnUWx/view?usp=drivesdk","Ghurbat Hassan Mohammed - (Food safety management according to ISO 22000)")</f>
        <v>Ghurbat Hassan Mohammed - (Food safety management according to ISO 22000)</v>
      </c>
      <c r="Q491" s="2" t="s">
        <v>3271</v>
      </c>
    </row>
    <row r="492">
      <c r="A492" s="13" t="s">
        <v>3272</v>
      </c>
      <c r="B492" s="11" t="s">
        <v>2406</v>
      </c>
      <c r="C492" s="12" t="s">
        <v>3273</v>
      </c>
      <c r="D492" s="11" t="s">
        <v>171</v>
      </c>
      <c r="E492" s="11" t="s">
        <v>289</v>
      </c>
      <c r="F492" s="12" t="s">
        <v>193</v>
      </c>
      <c r="G492" s="12" t="s">
        <v>1623</v>
      </c>
      <c r="H492" s="12" t="s">
        <v>1449</v>
      </c>
      <c r="I492" s="11" t="s">
        <v>1335</v>
      </c>
      <c r="J492" s="11" t="s">
        <v>197</v>
      </c>
      <c r="K492" s="12" t="s">
        <v>2016</v>
      </c>
      <c r="L492" s="2" t="s">
        <v>1060</v>
      </c>
      <c r="M492" s="13" t="s">
        <v>2407</v>
      </c>
      <c r="N492" s="2" t="s">
        <v>3274</v>
      </c>
      <c r="O492" s="6" t="s">
        <v>3275</v>
      </c>
      <c r="P492" s="7" t="str">
        <f>HYPERLINK("https://drive.google.com/file/d/1rdSQWOYIz8GvT1xdeV9WMNH_CqrOrbyH/view?usp=drivesdk","د. فالح جعاز شلش القيسي - (Food safety management according to ISO 22000)")</f>
        <v>د. فالح جعاز شلش القيسي - (Food safety management according to ISO 22000)</v>
      </c>
      <c r="Q492" s="2" t="s">
        <v>3276</v>
      </c>
    </row>
    <row r="493">
      <c r="A493" s="13" t="s">
        <v>3277</v>
      </c>
      <c r="B493" s="11" t="s">
        <v>2406</v>
      </c>
      <c r="C493" s="11" t="s">
        <v>3278</v>
      </c>
      <c r="D493" s="11" t="s">
        <v>585</v>
      </c>
      <c r="E493" s="11" t="s">
        <v>3279</v>
      </c>
      <c r="F493" s="11" t="s">
        <v>1289</v>
      </c>
      <c r="G493" s="11" t="s">
        <v>1483</v>
      </c>
      <c r="H493" s="11" t="s">
        <v>3280</v>
      </c>
      <c r="I493" s="11" t="s">
        <v>3281</v>
      </c>
      <c r="J493" s="11" t="s">
        <v>177</v>
      </c>
      <c r="K493" s="21"/>
      <c r="L493" s="2" t="s">
        <v>1060</v>
      </c>
      <c r="M493" s="13" t="s">
        <v>2407</v>
      </c>
      <c r="N493" s="2" t="s">
        <v>3282</v>
      </c>
      <c r="O493" s="6" t="s">
        <v>3283</v>
      </c>
      <c r="P493" s="7" t="str">
        <f>HYPERLINK("https://drive.google.com/file/d/1pcHzmuOqziq9sAC5nsIzmgNf5PD90dPE/view?usp=drivesdk","zangin.mohammed hasan - (Food safety management according to ISO 22000)")</f>
        <v>zangin.mohammed hasan - (Food safety management according to ISO 22000)</v>
      </c>
      <c r="Q493" s="2" t="s">
        <v>3284</v>
      </c>
    </row>
    <row r="494">
      <c r="A494" s="13" t="s">
        <v>3277</v>
      </c>
      <c r="B494" s="11" t="s">
        <v>2406</v>
      </c>
      <c r="C494" s="11" t="s">
        <v>3285</v>
      </c>
      <c r="D494" s="11" t="s">
        <v>171</v>
      </c>
      <c r="E494" s="11" t="s">
        <v>289</v>
      </c>
      <c r="F494" s="11" t="s">
        <v>2729</v>
      </c>
      <c r="G494" s="11" t="s">
        <v>2993</v>
      </c>
      <c r="H494" s="11" t="s">
        <v>2731</v>
      </c>
      <c r="I494" s="11" t="s">
        <v>3286</v>
      </c>
      <c r="J494" s="11" t="s">
        <v>197</v>
      </c>
      <c r="K494" s="11" t="s">
        <v>3287</v>
      </c>
      <c r="L494" s="2" t="s">
        <v>1060</v>
      </c>
      <c r="M494" s="13" t="s">
        <v>2407</v>
      </c>
      <c r="N494" s="2" t="s">
        <v>3288</v>
      </c>
      <c r="O494" s="6" t="s">
        <v>3289</v>
      </c>
      <c r="P494" s="7" t="str">
        <f>HYPERLINK("https://drive.google.com/file/d/1Ci7bBsV6UPJumUhazO7QxpwF566TblT-/view?usp=drivesdk","Pr. Dr. Yousif Ali Abdulrahman - (Food safety management according to ISO 22000)")</f>
        <v>Pr. Dr. Yousif Ali Abdulrahman - (Food safety management according to ISO 22000)</v>
      </c>
      <c r="Q494" s="2" t="s">
        <v>3290</v>
      </c>
    </row>
    <row r="495">
      <c r="A495" s="13" t="s">
        <v>3291</v>
      </c>
      <c r="B495" s="11" t="s">
        <v>2406</v>
      </c>
      <c r="C495" s="11" t="s">
        <v>3292</v>
      </c>
      <c r="D495" s="11" t="s">
        <v>158</v>
      </c>
      <c r="E495" s="11" t="s">
        <v>172</v>
      </c>
      <c r="F495" s="11" t="s">
        <v>2729</v>
      </c>
      <c r="G495" s="11" t="s">
        <v>3293</v>
      </c>
      <c r="H495" s="11" t="s">
        <v>3294</v>
      </c>
      <c r="I495" s="11" t="s">
        <v>3295</v>
      </c>
      <c r="J495" s="11" t="s">
        <v>164</v>
      </c>
      <c r="K495" s="22"/>
      <c r="L495" s="2" t="s">
        <v>1060</v>
      </c>
      <c r="M495" s="13" t="s">
        <v>2407</v>
      </c>
      <c r="N495" s="2" t="s">
        <v>3296</v>
      </c>
      <c r="O495" s="6" t="s">
        <v>3297</v>
      </c>
      <c r="P495" s="7" t="str">
        <f>HYPERLINK("https://drive.google.com/file/d/1RhFkd4SvbvQ0JZe91eaa90J7NAV8cLVD/view?usp=drivesdk","Ghariba Yousif Haji - (Food safety management according to ISO 22000)")</f>
        <v>Ghariba Yousif Haji - (Food safety management according to ISO 22000)</v>
      </c>
      <c r="Q495" s="2" t="s">
        <v>3298</v>
      </c>
    </row>
    <row r="496">
      <c r="A496" s="13" t="s">
        <v>3299</v>
      </c>
      <c r="B496" s="11" t="s">
        <v>2406</v>
      </c>
      <c r="C496" s="11" t="s">
        <v>2049</v>
      </c>
      <c r="D496" s="11" t="s">
        <v>158</v>
      </c>
      <c r="E496" s="11" t="s">
        <v>159</v>
      </c>
      <c r="F496" s="11" t="s">
        <v>213</v>
      </c>
      <c r="G496" s="11" t="s">
        <v>214</v>
      </c>
      <c r="H496" s="11" t="s">
        <v>2050</v>
      </c>
      <c r="I496" s="11" t="s">
        <v>2051</v>
      </c>
      <c r="J496" s="11" t="s">
        <v>197</v>
      </c>
      <c r="K496" s="21"/>
      <c r="L496" s="2" t="s">
        <v>1060</v>
      </c>
      <c r="M496" s="13" t="s">
        <v>2407</v>
      </c>
      <c r="N496" s="2" t="s">
        <v>3300</v>
      </c>
      <c r="O496" s="6" t="s">
        <v>3301</v>
      </c>
      <c r="P496" s="7" t="str">
        <f>HYPERLINK("https://drive.google.com/file/d/1CZzoKfDi4TtpX4U1KsqwaZhZPqqwd-A7/view?usp=drivesdk","Mzhda Sedeeq Hamad Ameen - (Food safety management according to ISO 22000)")</f>
        <v>Mzhda Sedeeq Hamad Ameen - (Food safety management according to ISO 22000)</v>
      </c>
      <c r="Q496" s="2" t="s">
        <v>3302</v>
      </c>
    </row>
    <row r="497">
      <c r="A497" s="13" t="s">
        <v>3299</v>
      </c>
      <c r="B497" s="11" t="s">
        <v>2406</v>
      </c>
      <c r="C497" s="11" t="s">
        <v>211</v>
      </c>
      <c r="D497" s="11" t="s">
        <v>2119</v>
      </c>
      <c r="E497" s="11" t="s">
        <v>159</v>
      </c>
      <c r="F497" s="11" t="s">
        <v>213</v>
      </c>
      <c r="G497" s="11" t="s">
        <v>214</v>
      </c>
      <c r="H497" s="11" t="s">
        <v>215</v>
      </c>
      <c r="I497" s="11" t="s">
        <v>216</v>
      </c>
      <c r="J497" s="11" t="s">
        <v>164</v>
      </c>
      <c r="K497" s="22"/>
      <c r="L497" s="2" t="s">
        <v>1060</v>
      </c>
      <c r="M497" s="13" t="s">
        <v>2407</v>
      </c>
      <c r="N497" s="2" t="s">
        <v>3303</v>
      </c>
      <c r="O497" s="6" t="s">
        <v>3304</v>
      </c>
      <c r="P497" s="7" t="str">
        <f>HYPERLINK("https://drive.google.com/file/d/1jvSjgVwfxqq727BOKJM65AqoffHposMe/view?usp=drivesdk","Ammar Jawhar Hussien - (Food safety management according to ISO 22000)")</f>
        <v>Ammar Jawhar Hussien - (Food safety management according to ISO 22000)</v>
      </c>
      <c r="Q497" s="2" t="s">
        <v>3305</v>
      </c>
    </row>
    <row r="498">
      <c r="A498" s="13" t="s">
        <v>3306</v>
      </c>
      <c r="B498" s="11" t="s">
        <v>2406</v>
      </c>
      <c r="C498" s="11" t="s">
        <v>1084</v>
      </c>
      <c r="D498" s="11" t="s">
        <v>158</v>
      </c>
      <c r="E498" s="11" t="s">
        <v>159</v>
      </c>
      <c r="F498" s="11" t="s">
        <v>229</v>
      </c>
      <c r="G498" s="11" t="s">
        <v>275</v>
      </c>
      <c r="H498" s="11" t="s">
        <v>282</v>
      </c>
      <c r="I498" s="11" t="s">
        <v>2210</v>
      </c>
      <c r="J498" s="11" t="s">
        <v>177</v>
      </c>
      <c r="K498" s="21"/>
      <c r="L498" s="2" t="s">
        <v>1060</v>
      </c>
      <c r="M498" s="13" t="s">
        <v>2407</v>
      </c>
      <c r="N498" s="2" t="s">
        <v>3307</v>
      </c>
      <c r="O498" s="6" t="s">
        <v>3308</v>
      </c>
      <c r="P498" s="7" t="str">
        <f>HYPERLINK("https://drive.google.com/file/d/1JNrHxDzZOuRe2g_QZMlfruQY46aib2lZ/view?usp=drivesdk","Haideh Ghaderi - (Food safety management according to ISO 22000)")</f>
        <v>Haideh Ghaderi - (Food safety management according to ISO 22000)</v>
      </c>
      <c r="Q498" s="2" t="s">
        <v>3309</v>
      </c>
    </row>
    <row r="499">
      <c r="A499" s="13" t="s">
        <v>3310</v>
      </c>
      <c r="B499" s="11" t="s">
        <v>2406</v>
      </c>
      <c r="C499" s="11" t="s">
        <v>1508</v>
      </c>
      <c r="D499" s="11" t="s">
        <v>158</v>
      </c>
      <c r="E499" s="11" t="s">
        <v>172</v>
      </c>
      <c r="F499" s="11" t="s">
        <v>152</v>
      </c>
      <c r="G499" s="11" t="s">
        <v>153</v>
      </c>
      <c r="H499" s="11" t="s">
        <v>1510</v>
      </c>
      <c r="I499" s="11" t="s">
        <v>1004</v>
      </c>
      <c r="J499" s="11" t="s">
        <v>197</v>
      </c>
      <c r="K499" s="11" t="s">
        <v>845</v>
      </c>
      <c r="L499" s="2" t="s">
        <v>1060</v>
      </c>
      <c r="M499" s="13" t="s">
        <v>2407</v>
      </c>
      <c r="N499" s="2" t="s">
        <v>3311</v>
      </c>
      <c r="O499" s="6" t="s">
        <v>3312</v>
      </c>
      <c r="P499" s="7" t="str">
        <f>HYPERLINK("https://drive.google.com/file/d/1uB-VNO3_48WN3djV1qSfBeYYdEe39IdV/view?usp=drivesdk","DLAWER KARIM HUMER - (Food safety management according to ISO 22000)")</f>
        <v>DLAWER KARIM HUMER - (Food safety management according to ISO 22000)</v>
      </c>
      <c r="Q499" s="2" t="s">
        <v>3313</v>
      </c>
    </row>
    <row r="500">
      <c r="A500" s="13" t="s">
        <v>3314</v>
      </c>
      <c r="B500" s="11" t="s">
        <v>2406</v>
      </c>
      <c r="C500" s="11" t="s">
        <v>3315</v>
      </c>
      <c r="D500" s="11" t="s">
        <v>171</v>
      </c>
      <c r="E500" s="11" t="s">
        <v>172</v>
      </c>
      <c r="F500" s="11" t="s">
        <v>1509</v>
      </c>
      <c r="G500" s="11" t="s">
        <v>3316</v>
      </c>
      <c r="H500" s="11" t="s">
        <v>3316</v>
      </c>
      <c r="I500" s="11" t="s">
        <v>3317</v>
      </c>
      <c r="J500" s="11" t="s">
        <v>197</v>
      </c>
      <c r="K500" s="11" t="s">
        <v>2938</v>
      </c>
      <c r="L500" s="2" t="s">
        <v>1060</v>
      </c>
      <c r="M500" s="13" t="s">
        <v>2407</v>
      </c>
      <c r="N500" s="2" t="s">
        <v>3318</v>
      </c>
      <c r="O500" s="6" t="s">
        <v>3319</v>
      </c>
      <c r="P500" s="7" t="str">
        <f>HYPERLINK("https://drive.google.com/file/d/1u7dUCQ9DWxj67Gx7mT0L4wSVTcv21NwV/view?usp=drivesdk","Holem Hashm Rasul - (Food safety management according to ISO 22000)")</f>
        <v>Holem Hashm Rasul - (Food safety management according to ISO 22000)</v>
      </c>
      <c r="Q500" s="2" t="s">
        <v>3320</v>
      </c>
    </row>
    <row r="501">
      <c r="A501" s="13" t="s">
        <v>3321</v>
      </c>
      <c r="B501" s="11" t="s">
        <v>2406</v>
      </c>
      <c r="C501" s="11" t="s">
        <v>937</v>
      </c>
      <c r="D501" s="11" t="s">
        <v>158</v>
      </c>
      <c r="E501" s="11" t="s">
        <v>159</v>
      </c>
      <c r="F501" s="11" t="s">
        <v>610</v>
      </c>
      <c r="G501" s="11" t="s">
        <v>916</v>
      </c>
      <c r="H501" s="11" t="s">
        <v>3322</v>
      </c>
      <c r="I501" s="11" t="s">
        <v>319</v>
      </c>
      <c r="J501" s="11" t="s">
        <v>177</v>
      </c>
      <c r="K501" s="11" t="s">
        <v>3323</v>
      </c>
      <c r="L501" s="2" t="s">
        <v>1060</v>
      </c>
      <c r="M501" s="13" t="s">
        <v>2407</v>
      </c>
      <c r="N501" s="2" t="s">
        <v>3324</v>
      </c>
      <c r="O501" s="6" t="s">
        <v>3325</v>
      </c>
      <c r="P501" s="7" t="str">
        <f>HYPERLINK("https://drive.google.com/file/d/1XhpjEQrimLNfz4voPVES-OWbrFIqgh3X/view?usp=drivesdk","AMJAD AHMED JUMAAH - (Food safety management according to ISO 22000)")</f>
        <v>AMJAD AHMED JUMAAH - (Food safety management according to ISO 22000)</v>
      </c>
      <c r="Q501" s="2" t="s">
        <v>3326</v>
      </c>
    </row>
    <row r="502">
      <c r="A502" s="13" t="s">
        <v>3327</v>
      </c>
      <c r="B502" s="11" t="s">
        <v>2406</v>
      </c>
      <c r="C502" s="11" t="s">
        <v>3328</v>
      </c>
      <c r="D502" s="11" t="s">
        <v>158</v>
      </c>
      <c r="E502" s="11" t="s">
        <v>159</v>
      </c>
      <c r="F502" s="11" t="s">
        <v>1289</v>
      </c>
      <c r="G502" s="11" t="s">
        <v>1483</v>
      </c>
      <c r="H502" s="11" t="s">
        <v>3329</v>
      </c>
      <c r="I502" s="11" t="s">
        <v>1578</v>
      </c>
      <c r="J502" s="11" t="s">
        <v>177</v>
      </c>
      <c r="K502" s="21"/>
      <c r="L502" s="2" t="s">
        <v>1060</v>
      </c>
      <c r="M502" s="13" t="s">
        <v>2407</v>
      </c>
      <c r="N502" s="2" t="s">
        <v>3330</v>
      </c>
      <c r="O502" s="6" t="s">
        <v>3331</v>
      </c>
      <c r="P502" s="7" t="str">
        <f>HYPERLINK("https://drive.google.com/file/d/1bgl8nk37Z-DjD8G1wSJI5hL1-iHgTxQ5/view?usp=drivesdk","hawren burhan kamal - (Food safety management according to ISO 22000)")</f>
        <v>hawren burhan kamal - (Food safety management according to ISO 22000)</v>
      </c>
      <c r="Q502" s="2" t="s">
        <v>3332</v>
      </c>
    </row>
    <row r="503">
      <c r="A503" s="13" t="s">
        <v>3333</v>
      </c>
      <c r="B503" s="11" t="s">
        <v>2406</v>
      </c>
      <c r="C503" s="11" t="s">
        <v>882</v>
      </c>
      <c r="D503" s="11" t="s">
        <v>158</v>
      </c>
      <c r="E503" s="11" t="s">
        <v>172</v>
      </c>
      <c r="F503" s="11" t="s">
        <v>213</v>
      </c>
      <c r="G503" s="11" t="s">
        <v>275</v>
      </c>
      <c r="H503" s="11" t="s">
        <v>612</v>
      </c>
      <c r="I503" s="11" t="s">
        <v>883</v>
      </c>
      <c r="J503" s="11" t="s">
        <v>177</v>
      </c>
      <c r="K503" s="21"/>
      <c r="L503" s="2" t="s">
        <v>1060</v>
      </c>
      <c r="M503" s="13" t="s">
        <v>2407</v>
      </c>
      <c r="N503" s="2" t="s">
        <v>3334</v>
      </c>
      <c r="O503" s="6" t="s">
        <v>3335</v>
      </c>
      <c r="P503" s="7" t="str">
        <f>HYPERLINK("https://drive.google.com/file/d/1Rv63RreYzZlHQB6LZyKt7iTRMZdWTAN_/view?usp=drivesdk","Mokhles Saleh Ibrahim - (Food safety management according to ISO 22000)")</f>
        <v>Mokhles Saleh Ibrahim - (Food safety management according to ISO 22000)</v>
      </c>
      <c r="Q503" s="2" t="s">
        <v>3336</v>
      </c>
    </row>
    <row r="504">
      <c r="A504" s="13" t="s">
        <v>3337</v>
      </c>
      <c r="B504" s="11" t="s">
        <v>2406</v>
      </c>
      <c r="C504" s="11" t="s">
        <v>1187</v>
      </c>
      <c r="D504" s="11" t="s">
        <v>158</v>
      </c>
      <c r="E504" s="11" t="s">
        <v>159</v>
      </c>
      <c r="F504" s="11" t="s">
        <v>213</v>
      </c>
      <c r="G504" s="11" t="s">
        <v>214</v>
      </c>
      <c r="H504" s="11" t="s">
        <v>1049</v>
      </c>
      <c r="I504" s="11" t="s">
        <v>1050</v>
      </c>
      <c r="J504" s="11" t="s">
        <v>197</v>
      </c>
      <c r="K504" s="21"/>
      <c r="L504" s="2" t="s">
        <v>1060</v>
      </c>
      <c r="M504" s="13" t="s">
        <v>2407</v>
      </c>
      <c r="N504" s="2" t="s">
        <v>3338</v>
      </c>
      <c r="O504" s="6" t="s">
        <v>3339</v>
      </c>
      <c r="P504" s="7" t="str">
        <f>HYPERLINK("https://drive.google.com/file/d/1w-zTlYm9SCL9tr5oQ2XWlgvgQHD4rMeu/view?usp=drivesdk","Hakeem Hasan Sulaiman - (Food safety management according to ISO 22000)")</f>
        <v>Hakeem Hasan Sulaiman - (Food safety management according to ISO 22000)</v>
      </c>
      <c r="Q504" s="2" t="s">
        <v>3340</v>
      </c>
    </row>
    <row r="505">
      <c r="A505" s="13" t="s">
        <v>3337</v>
      </c>
      <c r="B505" s="11" t="s">
        <v>2406</v>
      </c>
      <c r="C505" s="11" t="s">
        <v>2315</v>
      </c>
      <c r="D505" s="11" t="s">
        <v>171</v>
      </c>
      <c r="E505" s="11" t="s">
        <v>172</v>
      </c>
      <c r="F505" s="11" t="s">
        <v>229</v>
      </c>
      <c r="G505" s="11" t="s">
        <v>916</v>
      </c>
      <c r="H505" s="11" t="s">
        <v>229</v>
      </c>
      <c r="I505" s="11" t="s">
        <v>437</v>
      </c>
      <c r="J505" s="11" t="s">
        <v>197</v>
      </c>
      <c r="K505" s="21"/>
      <c r="L505" s="2" t="s">
        <v>1060</v>
      </c>
      <c r="M505" s="13" t="s">
        <v>2407</v>
      </c>
      <c r="N505" s="2" t="s">
        <v>3341</v>
      </c>
      <c r="O505" s="6" t="s">
        <v>3342</v>
      </c>
      <c r="P505" s="7" t="str">
        <f>HYPERLINK("https://drive.google.com/file/d/17T1WDtsKry-EKgEd7nlYnq4mJJcsSJsw/view?usp=drivesdk","Dr. NAQEE HAMZAH JASIM AL SIYAF - (Food safety management according to ISO 22000)")</f>
        <v>Dr. NAQEE HAMZAH JASIM AL SIYAF - (Food safety management according to ISO 22000)</v>
      </c>
      <c r="Q505" s="2" t="s">
        <v>3343</v>
      </c>
    </row>
    <row r="506">
      <c r="A506" s="13" t="s">
        <v>3344</v>
      </c>
      <c r="B506" s="11" t="s">
        <v>2406</v>
      </c>
      <c r="C506" s="11" t="s">
        <v>3345</v>
      </c>
      <c r="D506" s="11" t="s">
        <v>171</v>
      </c>
      <c r="E506" s="11" t="s">
        <v>172</v>
      </c>
      <c r="F506" s="11" t="s">
        <v>3346</v>
      </c>
      <c r="G506" s="11" t="s">
        <v>3347</v>
      </c>
      <c r="H506" s="11" t="s">
        <v>2731</v>
      </c>
      <c r="I506" s="11" t="s">
        <v>3348</v>
      </c>
      <c r="J506" s="11" t="s">
        <v>177</v>
      </c>
      <c r="K506" s="11" t="s">
        <v>3349</v>
      </c>
      <c r="L506" s="2" t="s">
        <v>1060</v>
      </c>
      <c r="M506" s="13" t="s">
        <v>2407</v>
      </c>
      <c r="N506" s="2" t="s">
        <v>3350</v>
      </c>
      <c r="O506" s="6" t="s">
        <v>3351</v>
      </c>
      <c r="P506" s="7" t="str">
        <f>HYPERLINK("https://drive.google.com/file/d/1M1Mqr26VeCql-oj7aNylTCiZZx3wvf-J/view?usp=drivesdk","Mevan Ibrahim Baper - (Food safety management according to ISO 22000)")</f>
        <v>Mevan Ibrahim Baper - (Food safety management according to ISO 22000)</v>
      </c>
      <c r="Q506" s="2" t="s">
        <v>3352</v>
      </c>
    </row>
    <row r="507">
      <c r="A507" s="13" t="s">
        <v>3353</v>
      </c>
      <c r="B507" s="11" t="s">
        <v>2406</v>
      </c>
      <c r="C507" s="11" t="s">
        <v>243</v>
      </c>
      <c r="D507" s="11" t="s">
        <v>171</v>
      </c>
      <c r="E507" s="11" t="s">
        <v>172</v>
      </c>
      <c r="F507" s="11" t="s">
        <v>244</v>
      </c>
      <c r="G507" s="11" t="s">
        <v>916</v>
      </c>
      <c r="H507" s="11" t="s">
        <v>3354</v>
      </c>
      <c r="I507" s="11" t="s">
        <v>247</v>
      </c>
      <c r="J507" s="11" t="s">
        <v>164</v>
      </c>
      <c r="K507" s="11" t="s">
        <v>3355</v>
      </c>
      <c r="L507" s="2" t="s">
        <v>1060</v>
      </c>
      <c r="M507" s="13" t="s">
        <v>2407</v>
      </c>
      <c r="N507" s="2" t="s">
        <v>3356</v>
      </c>
      <c r="O507" s="6" t="s">
        <v>3357</v>
      </c>
      <c r="P507" s="7" t="str">
        <f>HYPERLINK("https://drive.google.com/file/d/1wNLASbOHbC-hrMB8Xzidh4xCrl9ZZcMR/view?usp=drivesdk","SAMIAA JAMIL ABDULWAHID - (Food safety management according to ISO 22000)")</f>
        <v>SAMIAA JAMIL ABDULWAHID - (Food safety management according to ISO 22000)</v>
      </c>
      <c r="Q507" s="2" t="s">
        <v>3358</v>
      </c>
    </row>
    <row r="508">
      <c r="A508" s="13" t="s">
        <v>3359</v>
      </c>
      <c r="B508" s="11" t="s">
        <v>2406</v>
      </c>
      <c r="C508" s="11" t="s">
        <v>3360</v>
      </c>
      <c r="D508" s="11" t="s">
        <v>158</v>
      </c>
      <c r="E508" s="11" t="s">
        <v>172</v>
      </c>
      <c r="F508" s="11" t="s">
        <v>2553</v>
      </c>
      <c r="G508" s="11" t="s">
        <v>2873</v>
      </c>
      <c r="H508" s="11" t="s">
        <v>2994</v>
      </c>
      <c r="I508" s="11" t="s">
        <v>3361</v>
      </c>
      <c r="J508" s="11" t="s">
        <v>197</v>
      </c>
      <c r="K508" s="11" t="s">
        <v>3362</v>
      </c>
      <c r="L508" s="2" t="s">
        <v>1060</v>
      </c>
      <c r="M508" s="13" t="s">
        <v>2407</v>
      </c>
      <c r="N508" s="2" t="s">
        <v>3363</v>
      </c>
      <c r="O508" s="6" t="s">
        <v>3364</v>
      </c>
      <c r="P508" s="7" t="str">
        <f>HYPERLINK("https://drive.google.com/file/d/1ePjLW9vpjxzWibm3Z81AYc3ObWUx-EZV/view?usp=drivesdk","Gailan Baper Ahmed - (Food safety management according to ISO 22000)")</f>
        <v>Gailan Baper Ahmed - (Food safety management according to ISO 22000)</v>
      </c>
      <c r="Q508" s="2" t="s">
        <v>3365</v>
      </c>
    </row>
    <row r="509">
      <c r="A509" s="13" t="s">
        <v>3366</v>
      </c>
      <c r="B509" s="11" t="s">
        <v>2406</v>
      </c>
      <c r="C509" s="11" t="s">
        <v>3367</v>
      </c>
      <c r="D509" s="11" t="s">
        <v>171</v>
      </c>
      <c r="E509" s="11" t="s">
        <v>172</v>
      </c>
      <c r="F509" s="11" t="s">
        <v>2729</v>
      </c>
      <c r="G509" s="11" t="s">
        <v>3063</v>
      </c>
      <c r="H509" s="11" t="s">
        <v>2713</v>
      </c>
      <c r="I509" s="11" t="s">
        <v>3368</v>
      </c>
      <c r="J509" s="11" t="s">
        <v>177</v>
      </c>
      <c r="K509" s="21"/>
      <c r="L509" s="2" t="s">
        <v>1060</v>
      </c>
      <c r="M509" s="13" t="s">
        <v>2407</v>
      </c>
      <c r="N509" s="2" t="s">
        <v>3369</v>
      </c>
      <c r="O509" s="6" t="s">
        <v>3370</v>
      </c>
      <c r="P509" s="7" t="str">
        <f>HYPERLINK("https://drive.google.com/file/d/18Mpbh90QKFm7KQOwErNoyApaV1g_HUCN/view?usp=drivesdk","Khabat Noori Hussein - (Food safety management according to ISO 22000)")</f>
        <v>Khabat Noori Hussein - (Food safety management according to ISO 22000)</v>
      </c>
      <c r="Q509" s="2" t="s">
        <v>3371</v>
      </c>
    </row>
    <row r="510">
      <c r="A510" s="13" t="s">
        <v>3372</v>
      </c>
      <c r="B510" s="11" t="s">
        <v>2406</v>
      </c>
      <c r="C510" s="11" t="s">
        <v>228</v>
      </c>
      <c r="D510" s="11" t="s">
        <v>171</v>
      </c>
      <c r="E510" s="11" t="s">
        <v>172</v>
      </c>
      <c r="F510" s="11" t="s">
        <v>229</v>
      </c>
      <c r="G510" s="11" t="s">
        <v>230</v>
      </c>
      <c r="H510" s="11" t="s">
        <v>231</v>
      </c>
      <c r="I510" s="11" t="s">
        <v>232</v>
      </c>
      <c r="J510" s="11" t="s">
        <v>207</v>
      </c>
      <c r="K510" s="21"/>
      <c r="L510" s="2" t="s">
        <v>1060</v>
      </c>
      <c r="M510" s="13" t="s">
        <v>2407</v>
      </c>
      <c r="N510" s="2" t="s">
        <v>3373</v>
      </c>
      <c r="O510" s="6" t="s">
        <v>3374</v>
      </c>
      <c r="P510" s="7" t="str">
        <f>HYPERLINK("https://drive.google.com/file/d/1lDihrhrHKDep8VRj4T_dGchiBDG6wEmD/view?usp=drivesdk","Kaifi Muhammad Aziz - (Food safety management according to ISO 22000)")</f>
        <v>Kaifi Muhammad Aziz - (Food safety management according to ISO 22000)</v>
      </c>
      <c r="Q510" s="2" t="s">
        <v>3375</v>
      </c>
    </row>
    <row r="511">
      <c r="A511" s="13" t="s">
        <v>3376</v>
      </c>
      <c r="B511" s="11" t="s">
        <v>2406</v>
      </c>
      <c r="C511" s="11" t="s">
        <v>1516</v>
      </c>
      <c r="D511" s="11" t="s">
        <v>171</v>
      </c>
      <c r="E511" s="11" t="s">
        <v>202</v>
      </c>
      <c r="F511" s="11" t="s">
        <v>213</v>
      </c>
      <c r="G511" s="11" t="s">
        <v>214</v>
      </c>
      <c r="H511" s="11" t="s">
        <v>363</v>
      </c>
      <c r="I511" s="11" t="s">
        <v>361</v>
      </c>
      <c r="J511" s="11" t="s">
        <v>197</v>
      </c>
      <c r="K511" s="11" t="s">
        <v>1517</v>
      </c>
      <c r="L511" s="2" t="s">
        <v>1060</v>
      </c>
      <c r="M511" s="13" t="s">
        <v>2407</v>
      </c>
      <c r="N511" s="2" t="s">
        <v>3377</v>
      </c>
      <c r="O511" s="6" t="s">
        <v>3378</v>
      </c>
      <c r="P511" s="7" t="str">
        <f>HYPERLINK("https://drive.google.com/file/d/1qwiwfQuQ_TSkfVCGlAAKOgLuwIMG1sv0/view?usp=drivesdk","MUMTAZ AHMED AMEEN - (Food safety management according to ISO 22000)")</f>
        <v>MUMTAZ AHMED AMEEN - (Food safety management according to ISO 22000)</v>
      </c>
      <c r="Q511" s="2" t="s">
        <v>3379</v>
      </c>
    </row>
    <row r="512">
      <c r="A512" s="13" t="s">
        <v>3380</v>
      </c>
      <c r="B512" s="11" t="s">
        <v>2406</v>
      </c>
      <c r="C512" s="11" t="s">
        <v>3381</v>
      </c>
      <c r="D512" s="11" t="s">
        <v>158</v>
      </c>
      <c r="E512" s="11" t="s">
        <v>159</v>
      </c>
      <c r="F512" s="11" t="s">
        <v>229</v>
      </c>
      <c r="G512" s="11" t="s">
        <v>3382</v>
      </c>
      <c r="H512" s="11" t="s">
        <v>2102</v>
      </c>
      <c r="I512" s="11" t="s">
        <v>3383</v>
      </c>
      <c r="J512" s="11" t="s">
        <v>197</v>
      </c>
      <c r="K512" s="21"/>
      <c r="L512" s="2" t="s">
        <v>1060</v>
      </c>
      <c r="M512" s="13" t="s">
        <v>2407</v>
      </c>
      <c r="N512" s="2" t="s">
        <v>3384</v>
      </c>
      <c r="O512" s="6" t="s">
        <v>3385</v>
      </c>
      <c r="P512" s="7" t="str">
        <f>HYPERLINK("https://drive.google.com/file/d/15cEvfltn8ctnALsOjDlSPSsVHF5KIsF2/view?usp=drivesdk","Muhajir hagar saleem - (Food safety management according to ISO 22000)")</f>
        <v>Muhajir hagar saleem - (Food safety management according to ISO 22000)</v>
      </c>
      <c r="Q512" s="2" t="s">
        <v>3386</v>
      </c>
    </row>
    <row r="513">
      <c r="A513" s="13" t="s">
        <v>3387</v>
      </c>
      <c r="B513" s="11" t="s">
        <v>2406</v>
      </c>
      <c r="C513" s="11" t="s">
        <v>2257</v>
      </c>
      <c r="D513" s="11" t="s">
        <v>158</v>
      </c>
      <c r="E513" s="11" t="s">
        <v>159</v>
      </c>
      <c r="F513" s="11" t="s">
        <v>2258</v>
      </c>
      <c r="G513" s="11" t="s">
        <v>275</v>
      </c>
      <c r="H513" s="11" t="s">
        <v>612</v>
      </c>
      <c r="I513" s="11" t="s">
        <v>2259</v>
      </c>
      <c r="J513" s="11" t="s">
        <v>164</v>
      </c>
      <c r="K513" s="21"/>
      <c r="L513" s="2" t="s">
        <v>1060</v>
      </c>
      <c r="M513" s="13" t="s">
        <v>2407</v>
      </c>
      <c r="N513" s="2" t="s">
        <v>3388</v>
      </c>
      <c r="O513" s="6" t="s">
        <v>3389</v>
      </c>
      <c r="P513" s="7" t="str">
        <f>HYPERLINK("https://drive.google.com/file/d/1ZGqm3mODRFlA1lD3Q4NWCS8nD_c36efF/view?usp=drivesdk","Srwa Hussein Mustafa - (Food safety management according to ISO 22000)")</f>
        <v>Srwa Hussein Mustafa - (Food safety management according to ISO 22000)</v>
      </c>
      <c r="Q513" s="2" t="s">
        <v>3390</v>
      </c>
    </row>
    <row r="514">
      <c r="A514" s="13" t="s">
        <v>3391</v>
      </c>
      <c r="B514" s="11" t="s">
        <v>2406</v>
      </c>
      <c r="C514" s="11" t="s">
        <v>2251</v>
      </c>
      <c r="D514" s="11" t="s">
        <v>158</v>
      </c>
      <c r="E514" s="11" t="s">
        <v>159</v>
      </c>
      <c r="F514" s="11" t="s">
        <v>1289</v>
      </c>
      <c r="G514" s="11" t="s">
        <v>1483</v>
      </c>
      <c r="H514" s="11" t="s">
        <v>2005</v>
      </c>
      <c r="I514" s="11" t="s">
        <v>2252</v>
      </c>
      <c r="J514" s="11" t="s">
        <v>177</v>
      </c>
      <c r="K514" s="21"/>
      <c r="L514" s="2" t="s">
        <v>1060</v>
      </c>
      <c r="M514" s="13" t="s">
        <v>2407</v>
      </c>
      <c r="N514" s="2" t="s">
        <v>3392</v>
      </c>
      <c r="O514" s="6" t="s">
        <v>3393</v>
      </c>
      <c r="P514" s="7" t="str">
        <f>HYPERLINK("https://drive.google.com/file/d/1jLeyJreSCQX70gcBn1XpEvrKhQtEBlyM/view?usp=drivesdk","Khlood Noori Saeed - (Food safety management according to ISO 22000)")</f>
        <v>Khlood Noori Saeed - (Food safety management according to ISO 22000)</v>
      </c>
      <c r="Q514" s="2" t="s">
        <v>3394</v>
      </c>
    </row>
    <row r="515">
      <c r="A515" s="13" t="s">
        <v>3395</v>
      </c>
      <c r="B515" s="11" t="s">
        <v>2406</v>
      </c>
      <c r="C515" s="11" t="s">
        <v>281</v>
      </c>
      <c r="D515" s="11" t="s">
        <v>158</v>
      </c>
      <c r="E515" s="11" t="s">
        <v>159</v>
      </c>
      <c r="F515" s="11" t="s">
        <v>213</v>
      </c>
      <c r="G515" s="11" t="s">
        <v>275</v>
      </c>
      <c r="H515" s="11" t="s">
        <v>282</v>
      </c>
      <c r="I515" s="11" t="s">
        <v>283</v>
      </c>
      <c r="J515" s="11" t="s">
        <v>164</v>
      </c>
      <c r="K515" s="21"/>
      <c r="L515" s="2" t="s">
        <v>1060</v>
      </c>
      <c r="M515" s="13" t="s">
        <v>2407</v>
      </c>
      <c r="N515" s="2" t="s">
        <v>3396</v>
      </c>
      <c r="O515" s="6" t="s">
        <v>3397</v>
      </c>
      <c r="P515" s="7" t="str">
        <f>HYPERLINK("https://drive.google.com/file/d/1FyciX_De2Uw33V9ZYSfGXmO8k_go5mHt/view?usp=drivesdk","Taher Sheikh Mohammed - (Food safety management according to ISO 22000)")</f>
        <v>Taher Sheikh Mohammed - (Food safety management according to ISO 22000)</v>
      </c>
      <c r="Q515" s="2" t="s">
        <v>3398</v>
      </c>
    </row>
    <row r="516">
      <c r="A516" s="13" t="s">
        <v>3387</v>
      </c>
      <c r="B516" s="11" t="s">
        <v>2406</v>
      </c>
      <c r="C516" s="17" t="s">
        <v>1334</v>
      </c>
      <c r="D516" s="18" t="s">
        <v>171</v>
      </c>
      <c r="E516" s="18" t="s">
        <v>202</v>
      </c>
      <c r="F516" s="18" t="s">
        <v>221</v>
      </c>
      <c r="G516" s="18" t="s">
        <v>222</v>
      </c>
      <c r="H516" s="18" t="s">
        <v>223</v>
      </c>
      <c r="I516" s="11" t="s">
        <v>1335</v>
      </c>
      <c r="J516" s="11" t="s">
        <v>177</v>
      </c>
      <c r="L516" s="2" t="s">
        <v>1060</v>
      </c>
      <c r="M516" s="13" t="s">
        <v>2407</v>
      </c>
      <c r="N516" s="2" t="s">
        <v>3399</v>
      </c>
      <c r="O516" s="6" t="s">
        <v>3400</v>
      </c>
      <c r="P516" s="7" t="str">
        <f>HYPERLINK("https://drive.google.com/file/d/1hwCo0KfM_TH0uI1B9VmglwrzyLmhBSjb/view?usp=drivesdk","Falih Jaaz Shlsh - (Food safety management according to ISO 22000)")</f>
        <v>Falih Jaaz Shlsh - (Food safety management according to ISO 22000)</v>
      </c>
      <c r="Q516" s="2" t="s">
        <v>3401</v>
      </c>
    </row>
    <row r="517">
      <c r="A517" s="13" t="s">
        <v>3391</v>
      </c>
      <c r="B517" s="11" t="s">
        <v>2406</v>
      </c>
      <c r="C517" s="11" t="s">
        <v>1057</v>
      </c>
      <c r="D517" s="11" t="s">
        <v>171</v>
      </c>
      <c r="E517" s="11" t="s">
        <v>202</v>
      </c>
      <c r="F517" s="11" t="s">
        <v>152</v>
      </c>
      <c r="G517" s="11" t="s">
        <v>153</v>
      </c>
      <c r="H517" s="11" t="s">
        <v>370</v>
      </c>
      <c r="I517" s="11" t="s">
        <v>1058</v>
      </c>
      <c r="J517" s="11" t="s">
        <v>177</v>
      </c>
      <c r="L517" s="2" t="s">
        <v>1060</v>
      </c>
      <c r="M517" s="13" t="s">
        <v>2407</v>
      </c>
      <c r="N517" s="2" t="s">
        <v>3402</v>
      </c>
      <c r="O517" s="6" t="s">
        <v>3403</v>
      </c>
      <c r="P517" s="7" t="str">
        <f>HYPERLINK("https://drive.google.com/file/d/1qkPBEoJJw6GIXRO9SQgxIZ7xPvuYFTuN/view?usp=drivesdk","Muayad Abdulrahman Hadeeth - (Food safety management according to ISO 22000)")</f>
        <v>Muayad Abdulrahman Hadeeth - (Food safety management according to ISO 22000)</v>
      </c>
      <c r="Q517" s="2" t="s">
        <v>3404</v>
      </c>
    </row>
    <row r="518">
      <c r="A518" s="13" t="s">
        <v>3395</v>
      </c>
      <c r="B518" s="11" t="s">
        <v>2406</v>
      </c>
      <c r="C518" s="2" t="s">
        <v>1330</v>
      </c>
      <c r="D518" s="2" t="s">
        <v>158</v>
      </c>
      <c r="E518" s="2" t="s">
        <v>159</v>
      </c>
      <c r="F518" s="2" t="s">
        <v>221</v>
      </c>
      <c r="G518" s="2" t="s">
        <v>222</v>
      </c>
      <c r="H518" s="2" t="s">
        <v>223</v>
      </c>
      <c r="I518" s="11" t="s">
        <v>155</v>
      </c>
      <c r="J518" s="11" t="s">
        <v>177</v>
      </c>
      <c r="L518" s="2" t="s">
        <v>1060</v>
      </c>
      <c r="M518" s="13" t="s">
        <v>2407</v>
      </c>
      <c r="N518" s="2" t="s">
        <v>3405</v>
      </c>
      <c r="O518" s="6" t="s">
        <v>3406</v>
      </c>
      <c r="P518" s="7" t="str">
        <f>HYPERLINK("https://drive.google.com/file/d/1rQK1J17cYhWfzfwJAYX51j2x7UxvmxxE/view?usp=drivesdk","HERSH YOUSIF HAMADAMEEN - (Food safety management according to ISO 22000)")</f>
        <v>HERSH YOUSIF HAMADAMEEN - (Food safety management according to ISO 22000)</v>
      </c>
      <c r="Q518" s="2" t="s">
        <v>3407</v>
      </c>
    </row>
    <row r="519">
      <c r="A519" s="13"/>
      <c r="B519" s="26" t="s">
        <v>3408</v>
      </c>
      <c r="C519" s="27" t="s">
        <v>3409</v>
      </c>
      <c r="D519" s="27" t="s">
        <v>171</v>
      </c>
      <c r="E519" s="26" t="s">
        <v>172</v>
      </c>
      <c r="F519" s="26" t="s">
        <v>2729</v>
      </c>
      <c r="G519" s="26" t="s">
        <v>2786</v>
      </c>
      <c r="H519" s="26" t="s">
        <v>3138</v>
      </c>
      <c r="I519" s="26" t="s">
        <v>3410</v>
      </c>
      <c r="J519" s="26" t="s">
        <v>197</v>
      </c>
      <c r="L519" s="29" t="s">
        <v>3411</v>
      </c>
      <c r="M519" s="13" t="s">
        <v>3412</v>
      </c>
      <c r="N519" s="2" t="s">
        <v>3413</v>
      </c>
      <c r="O519" s="6" t="s">
        <v>3414</v>
      </c>
      <c r="P519" s="7" t="str">
        <f>HYPERLINK("https://drive.google.com/file/d/19-NhCcQstCIJUKTYOgQGV9LEmkIuxS9w/view?usp=drivesdk","Sherzad Ibrahim Mustafa -   FOOD SAFETY AND NUTRITION")</f>
        <v>Sherzad Ibrahim Mustafa -   FOOD SAFETY AND NUTRITION</v>
      </c>
      <c r="Q519" s="2" t="s">
        <v>3415</v>
      </c>
    </row>
    <row r="520">
      <c r="A520" s="13"/>
      <c r="B520" s="26" t="s">
        <v>3408</v>
      </c>
      <c r="C520" s="27" t="s">
        <v>3416</v>
      </c>
      <c r="D520" s="27" t="s">
        <v>171</v>
      </c>
      <c r="E520" s="26" t="s">
        <v>172</v>
      </c>
      <c r="F520" s="26" t="s">
        <v>2729</v>
      </c>
      <c r="G520" s="26" t="s">
        <v>2786</v>
      </c>
      <c r="H520" s="26" t="s">
        <v>3138</v>
      </c>
      <c r="I520" s="26" t="s">
        <v>3410</v>
      </c>
      <c r="J520" s="26" t="s">
        <v>197</v>
      </c>
      <c r="L520" s="29" t="s">
        <v>3411</v>
      </c>
      <c r="M520" s="13" t="s">
        <v>3412</v>
      </c>
      <c r="N520" s="11" t="s">
        <v>3417</v>
      </c>
      <c r="O520" s="49" t="s">
        <v>3418</v>
      </c>
      <c r="P520" s="49" t="str">
        <f>HYPERLINK("https://drive.google.com/file/d/11OkyqONBeJ67VLgH8ktwENfp2MSiu_8d/view?usp=drivesdk","Hoger Mardan Khelil -   FOOD SAFETY AND NUTRITION")</f>
        <v>Hoger Mardan Khelil -   FOOD SAFETY AND NUTRITION</v>
      </c>
      <c r="Q520" s="11" t="s">
        <v>3415</v>
      </c>
      <c r="R520" s="11"/>
      <c r="S520" s="11"/>
      <c r="T520" s="11"/>
      <c r="U520" s="11"/>
      <c r="V520" s="11"/>
    </row>
    <row r="521">
      <c r="A521" s="13"/>
      <c r="B521" s="26" t="s">
        <v>3408</v>
      </c>
      <c r="C521" s="27" t="s">
        <v>3419</v>
      </c>
      <c r="D521" s="27" t="s">
        <v>171</v>
      </c>
      <c r="E521" s="26" t="s">
        <v>172</v>
      </c>
      <c r="F521" s="26" t="s">
        <v>2729</v>
      </c>
      <c r="G521" s="26" t="s">
        <v>2786</v>
      </c>
      <c r="H521" s="26" t="s">
        <v>3138</v>
      </c>
      <c r="I521" s="26" t="s">
        <v>3410</v>
      </c>
      <c r="J521" s="26" t="s">
        <v>197</v>
      </c>
      <c r="L521" s="29" t="s">
        <v>3411</v>
      </c>
      <c r="M521" s="13" t="s">
        <v>3412</v>
      </c>
      <c r="N521" s="11" t="s">
        <v>3420</v>
      </c>
      <c r="O521" s="49" t="s">
        <v>3421</v>
      </c>
      <c r="P521" s="49" t="str">
        <f>HYPERLINK("https://drive.google.com/file/d/19igM7pvNW9ACRqveNYtUHo7LVuYBxHP9/view?usp=drivesdk","Omer Hasan Azeez -   FOOD SAFETY AND NUTRITION")</f>
        <v>Omer Hasan Azeez -   FOOD SAFETY AND NUTRITION</v>
      </c>
      <c r="Q521" s="11" t="s">
        <v>3415</v>
      </c>
      <c r="R521" s="11"/>
      <c r="S521" s="11"/>
      <c r="T521" s="11"/>
      <c r="U521" s="11"/>
      <c r="V521" s="11"/>
    </row>
    <row r="522">
      <c r="A522" s="13"/>
      <c r="B522" s="26" t="s">
        <v>3408</v>
      </c>
      <c r="C522" s="27" t="s">
        <v>2926</v>
      </c>
      <c r="D522" s="27" t="s">
        <v>171</v>
      </c>
      <c r="E522" s="26" t="s">
        <v>172</v>
      </c>
      <c r="F522" s="26" t="s">
        <v>2729</v>
      </c>
      <c r="G522" s="26" t="s">
        <v>2786</v>
      </c>
      <c r="H522" s="26" t="s">
        <v>3138</v>
      </c>
      <c r="I522" s="26" t="s">
        <v>3410</v>
      </c>
      <c r="J522" s="26" t="s">
        <v>197</v>
      </c>
      <c r="L522" s="29" t="s">
        <v>3411</v>
      </c>
      <c r="M522" s="13" t="s">
        <v>3412</v>
      </c>
      <c r="N522" s="11" t="s">
        <v>3422</v>
      </c>
      <c r="O522" s="49" t="s">
        <v>3423</v>
      </c>
      <c r="P522" s="49" t="str">
        <f>HYPERLINK("https://drive.google.com/file/d/1SuDYbWtl5r3tDBZ-wJUs_kSiZHp6Lb3B/view?usp=drivesdk","REBWAR KHDIR SHEKHA -   FOOD SAFETY AND NUTRITION")</f>
        <v>REBWAR KHDIR SHEKHA -   FOOD SAFETY AND NUTRITION</v>
      </c>
      <c r="Q522" s="11" t="s">
        <v>3424</v>
      </c>
      <c r="R522" s="12"/>
      <c r="S522" s="12"/>
      <c r="T522" s="12"/>
      <c r="U522" s="11"/>
      <c r="V522" s="11"/>
    </row>
    <row r="523">
      <c r="A523" s="13"/>
      <c r="B523" s="11" t="s">
        <v>3408</v>
      </c>
      <c r="C523" s="11" t="s">
        <v>1068</v>
      </c>
      <c r="D523" s="11" t="s">
        <v>158</v>
      </c>
      <c r="E523" s="11" t="s">
        <v>159</v>
      </c>
      <c r="F523" s="11" t="s">
        <v>229</v>
      </c>
      <c r="G523" s="11" t="s">
        <v>275</v>
      </c>
      <c r="H523" s="11" t="s">
        <v>612</v>
      </c>
      <c r="I523" s="11" t="s">
        <v>1069</v>
      </c>
      <c r="J523" s="11" t="s">
        <v>177</v>
      </c>
      <c r="L523" s="29" t="s">
        <v>3411</v>
      </c>
      <c r="M523" s="13" t="s">
        <v>3412</v>
      </c>
      <c r="N523" s="11" t="s">
        <v>3425</v>
      </c>
      <c r="O523" s="11" t="s">
        <v>3426</v>
      </c>
      <c r="P523" s="28" t="s">
        <v>3427</v>
      </c>
      <c r="Q523" s="11" t="s">
        <v>3428</v>
      </c>
      <c r="R523" s="11"/>
      <c r="S523" s="11"/>
      <c r="T523" s="11"/>
      <c r="U523" s="11"/>
      <c r="V523" s="11"/>
    </row>
    <row r="524">
      <c r="A524" s="13"/>
      <c r="B524" s="11" t="s">
        <v>3408</v>
      </c>
      <c r="C524" s="11" t="s">
        <v>3144</v>
      </c>
      <c r="D524" s="11" t="s">
        <v>171</v>
      </c>
      <c r="E524" s="11" t="s">
        <v>172</v>
      </c>
      <c r="F524" s="11" t="s">
        <v>2729</v>
      </c>
      <c r="G524" s="11" t="s">
        <v>2786</v>
      </c>
      <c r="H524" s="11" t="s">
        <v>3138</v>
      </c>
      <c r="I524" s="11" t="s">
        <v>3145</v>
      </c>
      <c r="J524" s="11" t="s">
        <v>197</v>
      </c>
      <c r="L524" s="29" t="s">
        <v>3411</v>
      </c>
      <c r="M524" s="13" t="s">
        <v>3412</v>
      </c>
      <c r="N524" s="11" t="s">
        <v>3429</v>
      </c>
      <c r="O524" s="11" t="s">
        <v>3430</v>
      </c>
      <c r="P524" s="28" t="s">
        <v>3431</v>
      </c>
      <c r="Q524" s="11" t="s">
        <v>3432</v>
      </c>
      <c r="R524" s="11"/>
      <c r="S524" s="11"/>
      <c r="T524" s="11"/>
      <c r="U524" s="11"/>
      <c r="V524" s="11"/>
    </row>
    <row r="525">
      <c r="A525" s="13"/>
      <c r="B525" s="11" t="s">
        <v>3408</v>
      </c>
      <c r="C525" s="11" t="s">
        <v>2379</v>
      </c>
      <c r="D525" s="11" t="s">
        <v>158</v>
      </c>
      <c r="E525" s="11" t="s">
        <v>159</v>
      </c>
      <c r="F525" s="11" t="s">
        <v>152</v>
      </c>
      <c r="G525" s="13" t="s">
        <v>153</v>
      </c>
      <c r="H525" s="11" t="s">
        <v>932</v>
      </c>
      <c r="I525" s="11" t="s">
        <v>1032</v>
      </c>
      <c r="J525" s="11" t="s">
        <v>164</v>
      </c>
      <c r="L525" s="29" t="s">
        <v>3411</v>
      </c>
      <c r="M525" s="13" t="s">
        <v>3412</v>
      </c>
      <c r="N525" s="11" t="s">
        <v>3433</v>
      </c>
      <c r="O525" s="11" t="s">
        <v>3434</v>
      </c>
      <c r="P525" s="28" t="s">
        <v>3435</v>
      </c>
      <c r="Q525" s="11" t="s">
        <v>3436</v>
      </c>
      <c r="R525" s="11"/>
      <c r="S525" s="11"/>
      <c r="T525" s="11"/>
      <c r="U525" s="11"/>
      <c r="V525" s="11"/>
    </row>
    <row r="526">
      <c r="A526" s="13"/>
      <c r="B526" s="11" t="s">
        <v>3408</v>
      </c>
      <c r="C526" s="11" t="s">
        <v>951</v>
      </c>
      <c r="D526" s="11" t="s">
        <v>158</v>
      </c>
      <c r="E526" s="11" t="s">
        <v>159</v>
      </c>
      <c r="F526" s="11" t="s">
        <v>229</v>
      </c>
      <c r="G526" s="11" t="s">
        <v>275</v>
      </c>
      <c r="H526" s="11" t="s">
        <v>3437</v>
      </c>
      <c r="I526" s="11" t="s">
        <v>952</v>
      </c>
      <c r="J526" s="11" t="s">
        <v>197</v>
      </c>
      <c r="L526" s="29" t="s">
        <v>3411</v>
      </c>
      <c r="M526" s="13" t="s">
        <v>3412</v>
      </c>
      <c r="N526" s="11" t="s">
        <v>3438</v>
      </c>
      <c r="O526" s="11" t="s">
        <v>3439</v>
      </c>
      <c r="P526" s="28" t="s">
        <v>3440</v>
      </c>
      <c r="Q526" s="11" t="s">
        <v>3441</v>
      </c>
      <c r="R526" s="11"/>
      <c r="S526" s="13"/>
      <c r="T526" s="11"/>
      <c r="U526" s="11"/>
      <c r="V526" s="11"/>
    </row>
    <row r="527">
      <c r="A527" s="13"/>
      <c r="B527" s="11" t="s">
        <v>3408</v>
      </c>
      <c r="C527" s="11" t="s">
        <v>211</v>
      </c>
      <c r="D527" s="11" t="s">
        <v>171</v>
      </c>
      <c r="E527" s="11" t="s">
        <v>159</v>
      </c>
      <c r="F527" s="11" t="s">
        <v>213</v>
      </c>
      <c r="G527" s="11" t="s">
        <v>214</v>
      </c>
      <c r="H527" s="11" t="s">
        <v>215</v>
      </c>
      <c r="I527" s="11" t="s">
        <v>216</v>
      </c>
      <c r="J527" s="11" t="s">
        <v>164</v>
      </c>
      <c r="L527" s="29" t="s">
        <v>3411</v>
      </c>
      <c r="M527" s="13" t="s">
        <v>3412</v>
      </c>
      <c r="N527" s="11" t="s">
        <v>3442</v>
      </c>
      <c r="O527" s="11" t="s">
        <v>3443</v>
      </c>
      <c r="P527" s="28" t="s">
        <v>3444</v>
      </c>
      <c r="Q527" s="11" t="s">
        <v>3445</v>
      </c>
      <c r="R527" s="11"/>
      <c r="S527" s="11"/>
      <c r="T527" s="11"/>
      <c r="U527" s="11"/>
      <c r="V527" s="11"/>
    </row>
    <row r="528">
      <c r="A528" s="13"/>
      <c r="B528" s="11" t="s">
        <v>3408</v>
      </c>
      <c r="C528" s="11" t="s">
        <v>2243</v>
      </c>
      <c r="D528" s="11" t="s">
        <v>158</v>
      </c>
      <c r="E528" s="11" t="s">
        <v>159</v>
      </c>
      <c r="F528" s="11" t="s">
        <v>152</v>
      </c>
      <c r="G528" s="11" t="s">
        <v>275</v>
      </c>
      <c r="H528" s="11" t="s">
        <v>2245</v>
      </c>
      <c r="I528" s="11" t="s">
        <v>2246</v>
      </c>
      <c r="J528" s="11" t="s">
        <v>197</v>
      </c>
      <c r="L528" s="29" t="s">
        <v>3411</v>
      </c>
      <c r="M528" s="13" t="s">
        <v>3412</v>
      </c>
      <c r="N528" s="11" t="s">
        <v>3446</v>
      </c>
      <c r="O528" s="11" t="s">
        <v>3447</v>
      </c>
      <c r="P528" s="28" t="s">
        <v>3448</v>
      </c>
      <c r="Q528" s="11" t="s">
        <v>3449</v>
      </c>
      <c r="R528" s="11"/>
      <c r="S528" s="11"/>
      <c r="T528" s="11"/>
      <c r="U528" s="11"/>
      <c r="V528" s="11"/>
    </row>
    <row r="529">
      <c r="A529" s="13"/>
      <c r="B529" s="11" t="s">
        <v>3408</v>
      </c>
      <c r="C529" s="11" t="s">
        <v>3450</v>
      </c>
      <c r="D529" s="11" t="s">
        <v>158</v>
      </c>
      <c r="E529" s="11" t="s">
        <v>159</v>
      </c>
      <c r="F529" s="11" t="s">
        <v>152</v>
      </c>
      <c r="G529" s="11" t="s">
        <v>3451</v>
      </c>
      <c r="H529" s="11" t="s">
        <v>3452</v>
      </c>
      <c r="I529" s="11" t="s">
        <v>3453</v>
      </c>
      <c r="J529" s="11" t="s">
        <v>197</v>
      </c>
      <c r="L529" s="29" t="s">
        <v>3411</v>
      </c>
      <c r="M529" s="13" t="s">
        <v>3412</v>
      </c>
      <c r="N529" s="11" t="s">
        <v>3454</v>
      </c>
      <c r="O529" s="11" t="s">
        <v>3455</v>
      </c>
      <c r="P529" s="28" t="s">
        <v>3456</v>
      </c>
      <c r="Q529" s="11" t="s">
        <v>3457</v>
      </c>
      <c r="R529" s="11"/>
      <c r="S529" s="11"/>
      <c r="T529" s="11"/>
      <c r="U529" s="11"/>
      <c r="V529" s="11"/>
    </row>
    <row r="530">
      <c r="A530" s="13"/>
      <c r="B530" s="11" t="s">
        <v>3408</v>
      </c>
      <c r="C530" s="11" t="s">
        <v>1068</v>
      </c>
      <c r="D530" s="11" t="s">
        <v>158</v>
      </c>
      <c r="E530" s="11" t="s">
        <v>159</v>
      </c>
      <c r="F530" s="11" t="s">
        <v>229</v>
      </c>
      <c r="G530" s="11" t="s">
        <v>275</v>
      </c>
      <c r="H530" s="11" t="s">
        <v>612</v>
      </c>
      <c r="I530" s="11" t="s">
        <v>1069</v>
      </c>
      <c r="J530" s="11" t="s">
        <v>197</v>
      </c>
      <c r="L530" s="29" t="s">
        <v>3411</v>
      </c>
      <c r="M530" s="13" t="s">
        <v>3412</v>
      </c>
      <c r="N530" s="11" t="s">
        <v>3458</v>
      </c>
      <c r="O530" s="11" t="s">
        <v>3459</v>
      </c>
      <c r="P530" s="28" t="s">
        <v>3427</v>
      </c>
      <c r="Q530" s="11" t="s">
        <v>3460</v>
      </c>
      <c r="R530" s="11"/>
      <c r="S530" s="11"/>
      <c r="T530" s="11"/>
      <c r="U530" s="11"/>
      <c r="V530" s="11"/>
    </row>
    <row r="531">
      <c r="A531" s="13"/>
      <c r="B531" s="11" t="s">
        <v>3408</v>
      </c>
      <c r="C531" s="11" t="s">
        <v>1238</v>
      </c>
      <c r="D531" s="11" t="s">
        <v>158</v>
      </c>
      <c r="E531" s="11" t="s">
        <v>159</v>
      </c>
      <c r="F531" s="11" t="s">
        <v>1018</v>
      </c>
      <c r="G531" s="11" t="s">
        <v>153</v>
      </c>
      <c r="H531" s="11" t="s">
        <v>1239</v>
      </c>
      <c r="I531" s="11" t="s">
        <v>1240</v>
      </c>
      <c r="J531" s="11" t="s">
        <v>177</v>
      </c>
      <c r="L531" s="29" t="s">
        <v>3411</v>
      </c>
      <c r="M531" s="13" t="s">
        <v>3412</v>
      </c>
      <c r="N531" s="11" t="s">
        <v>3461</v>
      </c>
      <c r="O531" s="11" t="s">
        <v>3462</v>
      </c>
      <c r="P531" s="28" t="s">
        <v>3463</v>
      </c>
      <c r="Q531" s="11" t="s">
        <v>3464</v>
      </c>
      <c r="R531" s="11"/>
      <c r="S531" s="11"/>
      <c r="T531" s="11"/>
      <c r="U531" s="11"/>
      <c r="V531" s="11"/>
    </row>
    <row r="532">
      <c r="A532" s="13"/>
      <c r="B532" s="11" t="s">
        <v>3408</v>
      </c>
      <c r="C532" s="11" t="s">
        <v>1194</v>
      </c>
      <c r="D532" s="11" t="s">
        <v>158</v>
      </c>
      <c r="E532" s="11" t="s">
        <v>159</v>
      </c>
      <c r="F532" s="13" t="s">
        <v>213</v>
      </c>
      <c r="G532" s="13" t="s">
        <v>1483</v>
      </c>
      <c r="H532" s="13" t="s">
        <v>3465</v>
      </c>
      <c r="I532" s="11" t="s">
        <v>1197</v>
      </c>
      <c r="J532" s="11" t="s">
        <v>187</v>
      </c>
      <c r="L532" s="29" t="s">
        <v>3411</v>
      </c>
      <c r="M532" s="13" t="s">
        <v>3412</v>
      </c>
      <c r="N532" s="11" t="s">
        <v>3466</v>
      </c>
      <c r="O532" s="11" t="s">
        <v>3467</v>
      </c>
      <c r="P532" s="28" t="s">
        <v>3468</v>
      </c>
      <c r="Q532" s="11" t="s">
        <v>3469</v>
      </c>
      <c r="R532" s="11"/>
      <c r="S532" s="11"/>
      <c r="T532" s="11"/>
      <c r="U532" s="11"/>
      <c r="V532" s="11"/>
    </row>
    <row r="533">
      <c r="A533" s="13"/>
      <c r="B533" s="11" t="s">
        <v>3408</v>
      </c>
      <c r="C533" s="11" t="s">
        <v>3470</v>
      </c>
      <c r="D533" s="11" t="s">
        <v>158</v>
      </c>
      <c r="E533" s="11" t="s">
        <v>172</v>
      </c>
      <c r="F533" s="13" t="s">
        <v>152</v>
      </c>
      <c r="G533" s="13" t="s">
        <v>153</v>
      </c>
      <c r="H533" s="13" t="s">
        <v>1510</v>
      </c>
      <c r="I533" s="11" t="s">
        <v>3471</v>
      </c>
      <c r="J533" s="11" t="s">
        <v>164</v>
      </c>
      <c r="L533" s="29" t="s">
        <v>3411</v>
      </c>
      <c r="M533" s="13" t="s">
        <v>3412</v>
      </c>
      <c r="N533" s="11" t="s">
        <v>3472</v>
      </c>
      <c r="O533" s="11" t="s">
        <v>3473</v>
      </c>
      <c r="P533" s="28" t="s">
        <v>3474</v>
      </c>
      <c r="Q533" s="11" t="s">
        <v>3475</v>
      </c>
      <c r="R533" s="13"/>
      <c r="S533" s="13"/>
      <c r="T533" s="13"/>
      <c r="U533" s="11"/>
      <c r="V533" s="11"/>
    </row>
    <row r="534">
      <c r="A534" s="13"/>
      <c r="B534" s="11" t="s">
        <v>3408</v>
      </c>
      <c r="C534" s="11" t="s">
        <v>3476</v>
      </c>
      <c r="D534" s="11" t="s">
        <v>171</v>
      </c>
      <c r="E534" s="11" t="s">
        <v>202</v>
      </c>
      <c r="F534" s="11" t="s">
        <v>3477</v>
      </c>
      <c r="G534" s="11" t="s">
        <v>3478</v>
      </c>
      <c r="H534" s="11" t="s">
        <v>2554</v>
      </c>
      <c r="I534" s="11" t="s">
        <v>2555</v>
      </c>
      <c r="J534" s="11" t="s">
        <v>164</v>
      </c>
      <c r="L534" s="29" t="s">
        <v>3411</v>
      </c>
      <c r="M534" s="13" t="s">
        <v>3412</v>
      </c>
      <c r="N534" s="11" t="s">
        <v>3479</v>
      </c>
      <c r="O534" s="11" t="s">
        <v>3480</v>
      </c>
      <c r="P534" s="28" t="s">
        <v>3481</v>
      </c>
      <c r="Q534" s="11" t="s">
        <v>3482</v>
      </c>
      <c r="R534" s="11"/>
      <c r="S534" s="11"/>
      <c r="T534" s="11"/>
      <c r="U534" s="11"/>
      <c r="V534" s="11"/>
    </row>
    <row r="535">
      <c r="A535" s="13"/>
      <c r="B535" s="11" t="s">
        <v>3408</v>
      </c>
      <c r="C535" s="11" t="s">
        <v>3483</v>
      </c>
      <c r="D535" s="11" t="s">
        <v>171</v>
      </c>
      <c r="E535" s="11" t="s">
        <v>172</v>
      </c>
      <c r="F535" s="11" t="s">
        <v>2553</v>
      </c>
      <c r="G535" s="11" t="s">
        <v>3063</v>
      </c>
      <c r="H535" s="11" t="s">
        <v>2713</v>
      </c>
      <c r="I535" s="11" t="s">
        <v>3484</v>
      </c>
      <c r="J535" s="11" t="s">
        <v>197</v>
      </c>
      <c r="L535" s="29" t="s">
        <v>3411</v>
      </c>
      <c r="M535" s="13" t="s">
        <v>3412</v>
      </c>
      <c r="N535" s="11" t="s">
        <v>3485</v>
      </c>
      <c r="O535" s="11" t="s">
        <v>3486</v>
      </c>
      <c r="P535" s="28" t="s">
        <v>3487</v>
      </c>
      <c r="Q535" s="11" t="s">
        <v>3488</v>
      </c>
      <c r="R535" s="11"/>
      <c r="S535" s="11"/>
      <c r="T535" s="11"/>
      <c r="U535" s="11"/>
      <c r="V535" s="11"/>
    </row>
    <row r="536">
      <c r="A536" s="13"/>
      <c r="B536" s="11" t="s">
        <v>3408</v>
      </c>
      <c r="C536" s="11" t="s">
        <v>2315</v>
      </c>
      <c r="D536" s="11" t="s">
        <v>171</v>
      </c>
      <c r="E536" s="11" t="s">
        <v>172</v>
      </c>
      <c r="F536" s="11" t="s">
        <v>229</v>
      </c>
      <c r="G536" s="11" t="s">
        <v>916</v>
      </c>
      <c r="H536" s="11" t="s">
        <v>816</v>
      </c>
      <c r="I536" s="11" t="s">
        <v>437</v>
      </c>
      <c r="J536" s="11" t="s">
        <v>197</v>
      </c>
      <c r="L536" s="29" t="s">
        <v>3411</v>
      </c>
      <c r="M536" s="13" t="s">
        <v>3412</v>
      </c>
      <c r="N536" s="11" t="s">
        <v>3489</v>
      </c>
      <c r="O536" s="11" t="s">
        <v>3490</v>
      </c>
      <c r="P536" s="28" t="s">
        <v>3491</v>
      </c>
      <c r="Q536" s="11" t="s">
        <v>3492</v>
      </c>
      <c r="R536" s="11"/>
      <c r="S536" s="11"/>
      <c r="T536" s="11"/>
      <c r="U536" s="11"/>
      <c r="V536" s="11"/>
    </row>
    <row r="537">
      <c r="A537" s="13"/>
      <c r="B537" s="11" t="s">
        <v>3408</v>
      </c>
      <c r="C537" s="11" t="s">
        <v>3493</v>
      </c>
      <c r="D537" s="11" t="s">
        <v>171</v>
      </c>
      <c r="E537" s="11" t="s">
        <v>172</v>
      </c>
      <c r="F537" s="11" t="s">
        <v>2553</v>
      </c>
      <c r="G537" s="11" t="s">
        <v>3494</v>
      </c>
      <c r="H537" s="11" t="s">
        <v>3495</v>
      </c>
      <c r="I537" s="11" t="s">
        <v>3496</v>
      </c>
      <c r="J537" s="11" t="s">
        <v>177</v>
      </c>
      <c r="L537" s="29" t="s">
        <v>3411</v>
      </c>
      <c r="M537" s="13" t="s">
        <v>3412</v>
      </c>
      <c r="N537" s="11" t="s">
        <v>3497</v>
      </c>
      <c r="O537" s="11" t="s">
        <v>3498</v>
      </c>
      <c r="P537" s="28" t="s">
        <v>3499</v>
      </c>
      <c r="Q537" s="11" t="s">
        <v>3500</v>
      </c>
      <c r="R537" s="11"/>
      <c r="S537" s="11"/>
      <c r="T537" s="11"/>
      <c r="U537" s="11"/>
      <c r="V537" s="11"/>
    </row>
    <row r="538">
      <c r="A538" s="13"/>
      <c r="B538" s="11" t="s">
        <v>3408</v>
      </c>
      <c r="C538" s="11" t="s">
        <v>3501</v>
      </c>
      <c r="D538" s="11" t="s">
        <v>171</v>
      </c>
      <c r="E538" s="11" t="s">
        <v>202</v>
      </c>
      <c r="F538" s="11" t="s">
        <v>2553</v>
      </c>
      <c r="G538" s="11" t="s">
        <v>1883</v>
      </c>
      <c r="H538" s="11" t="s">
        <v>2554</v>
      </c>
      <c r="I538" s="11" t="s">
        <v>2555</v>
      </c>
      <c r="J538" s="11" t="s">
        <v>207</v>
      </c>
      <c r="L538" s="29" t="s">
        <v>3411</v>
      </c>
      <c r="M538" s="13" t="s">
        <v>3412</v>
      </c>
      <c r="N538" s="11" t="s">
        <v>3502</v>
      </c>
      <c r="O538" s="11" t="s">
        <v>3503</v>
      </c>
      <c r="P538" s="28" t="s">
        <v>3504</v>
      </c>
      <c r="Q538" s="11" t="s">
        <v>3505</v>
      </c>
      <c r="R538" s="11"/>
      <c r="S538" s="11"/>
      <c r="T538" s="11"/>
      <c r="U538" s="11"/>
      <c r="V538" s="11"/>
    </row>
    <row r="539">
      <c r="A539" s="13"/>
      <c r="B539" s="11" t="s">
        <v>3408</v>
      </c>
      <c r="C539" s="11" t="s">
        <v>3043</v>
      </c>
      <c r="D539" s="11" t="s">
        <v>171</v>
      </c>
      <c r="E539" s="11" t="s">
        <v>202</v>
      </c>
      <c r="F539" s="11" t="s">
        <v>2553</v>
      </c>
      <c r="G539" s="11" t="s">
        <v>2786</v>
      </c>
      <c r="H539" s="11" t="s">
        <v>2554</v>
      </c>
      <c r="I539" s="11" t="s">
        <v>3264</v>
      </c>
      <c r="J539" s="11" t="s">
        <v>177</v>
      </c>
      <c r="L539" s="29" t="s">
        <v>3411</v>
      </c>
      <c r="M539" s="13" t="s">
        <v>3412</v>
      </c>
      <c r="N539" s="11" t="s">
        <v>3506</v>
      </c>
      <c r="O539" s="11" t="s">
        <v>3507</v>
      </c>
      <c r="P539" s="28" t="s">
        <v>3508</v>
      </c>
      <c r="Q539" s="11" t="s">
        <v>3509</v>
      </c>
      <c r="R539" s="11"/>
      <c r="S539" s="11"/>
      <c r="T539" s="11"/>
      <c r="U539" s="11"/>
      <c r="V539" s="11"/>
    </row>
    <row r="540">
      <c r="A540" s="13"/>
      <c r="B540" s="11" t="s">
        <v>3408</v>
      </c>
      <c r="C540" s="11" t="s">
        <v>3510</v>
      </c>
      <c r="D540" s="11" t="s">
        <v>171</v>
      </c>
      <c r="E540" s="11" t="s">
        <v>202</v>
      </c>
      <c r="F540" s="11" t="s">
        <v>2553</v>
      </c>
      <c r="G540" s="11" t="s">
        <v>1883</v>
      </c>
      <c r="H540" s="11" t="s">
        <v>2554</v>
      </c>
      <c r="I540" s="11" t="s">
        <v>3511</v>
      </c>
      <c r="J540" s="11" t="s">
        <v>177</v>
      </c>
      <c r="L540" s="29" t="s">
        <v>3411</v>
      </c>
      <c r="M540" s="13" t="s">
        <v>3412</v>
      </c>
      <c r="N540" s="11" t="s">
        <v>3512</v>
      </c>
      <c r="O540" s="11" t="s">
        <v>3513</v>
      </c>
      <c r="P540" s="28" t="s">
        <v>3514</v>
      </c>
      <c r="Q540" s="11" t="s">
        <v>3515</v>
      </c>
      <c r="R540" s="11"/>
      <c r="S540" s="11"/>
      <c r="T540" s="11"/>
      <c r="U540" s="11"/>
      <c r="V540" s="11"/>
    </row>
    <row r="541">
      <c r="A541" s="13"/>
      <c r="B541" s="11" t="s">
        <v>3408</v>
      </c>
      <c r="C541" s="11" t="s">
        <v>3516</v>
      </c>
      <c r="D541" s="11" t="s">
        <v>171</v>
      </c>
      <c r="E541" s="11" t="s">
        <v>172</v>
      </c>
      <c r="F541" s="11" t="s">
        <v>429</v>
      </c>
      <c r="G541" s="11" t="s">
        <v>3063</v>
      </c>
      <c r="H541" s="11" t="s">
        <v>2994</v>
      </c>
      <c r="I541" s="11" t="s">
        <v>3517</v>
      </c>
      <c r="J541" s="11" t="s">
        <v>197</v>
      </c>
      <c r="L541" s="29" t="s">
        <v>3411</v>
      </c>
      <c r="M541" s="13" t="s">
        <v>3412</v>
      </c>
      <c r="N541" s="11" t="s">
        <v>3518</v>
      </c>
      <c r="O541" s="11" t="s">
        <v>3519</v>
      </c>
      <c r="P541" s="28" t="s">
        <v>3520</v>
      </c>
      <c r="Q541" s="11" t="s">
        <v>3521</v>
      </c>
      <c r="R541" s="11"/>
      <c r="S541" s="11"/>
      <c r="T541" s="11"/>
      <c r="U541" s="11"/>
      <c r="V541" s="11"/>
    </row>
    <row r="542">
      <c r="A542" s="13"/>
      <c r="B542" s="11" t="s">
        <v>3408</v>
      </c>
      <c r="C542" s="11" t="s">
        <v>3522</v>
      </c>
      <c r="D542" s="11" t="s">
        <v>158</v>
      </c>
      <c r="E542" s="11" t="s">
        <v>172</v>
      </c>
      <c r="F542" s="11" t="s">
        <v>2853</v>
      </c>
      <c r="G542" s="11" t="s">
        <v>3523</v>
      </c>
      <c r="H542" s="11" t="s">
        <v>3523</v>
      </c>
      <c r="I542" s="11" t="s">
        <v>3524</v>
      </c>
      <c r="J542" s="11" t="s">
        <v>177</v>
      </c>
      <c r="L542" s="29" t="s">
        <v>3411</v>
      </c>
      <c r="M542" s="13" t="s">
        <v>3412</v>
      </c>
      <c r="N542" s="11" t="s">
        <v>3525</v>
      </c>
      <c r="O542" s="11" t="s">
        <v>3526</v>
      </c>
      <c r="P542" s="28" t="s">
        <v>3527</v>
      </c>
      <c r="Q542" s="11" t="s">
        <v>3528</v>
      </c>
      <c r="R542" s="11"/>
      <c r="S542" s="11"/>
      <c r="T542" s="11"/>
      <c r="U542" s="11"/>
      <c r="V542" s="11"/>
    </row>
    <row r="543">
      <c r="A543" s="13"/>
      <c r="B543" s="11" t="s">
        <v>3408</v>
      </c>
      <c r="C543" s="11" t="s">
        <v>3529</v>
      </c>
      <c r="D543" s="11" t="s">
        <v>158</v>
      </c>
      <c r="E543" s="11" t="s">
        <v>159</v>
      </c>
      <c r="F543" s="11" t="s">
        <v>3530</v>
      </c>
      <c r="G543" s="11" t="s">
        <v>3347</v>
      </c>
      <c r="H543" s="11" t="s">
        <v>2731</v>
      </c>
      <c r="I543" s="11" t="s">
        <v>3531</v>
      </c>
      <c r="J543" s="11" t="s">
        <v>197</v>
      </c>
      <c r="L543" s="29" t="s">
        <v>3411</v>
      </c>
      <c r="M543" s="13" t="s">
        <v>3412</v>
      </c>
      <c r="N543" s="11" t="s">
        <v>3532</v>
      </c>
      <c r="O543" s="11" t="s">
        <v>3533</v>
      </c>
      <c r="P543" s="28" t="s">
        <v>3534</v>
      </c>
      <c r="Q543" s="11" t="s">
        <v>3535</v>
      </c>
      <c r="R543" s="11"/>
      <c r="S543" s="11"/>
      <c r="T543" s="11"/>
      <c r="U543" s="11"/>
      <c r="V543" s="11"/>
    </row>
    <row r="544">
      <c r="A544" s="13"/>
      <c r="B544" s="11" t="s">
        <v>3408</v>
      </c>
      <c r="C544" s="11" t="s">
        <v>3536</v>
      </c>
      <c r="D544" s="11" t="s">
        <v>158</v>
      </c>
      <c r="E544" s="11" t="s">
        <v>159</v>
      </c>
      <c r="F544" s="11" t="s">
        <v>2729</v>
      </c>
      <c r="G544" s="11" t="s">
        <v>3537</v>
      </c>
      <c r="H544" s="11" t="s">
        <v>3538</v>
      </c>
      <c r="I544" s="11" t="s">
        <v>3539</v>
      </c>
      <c r="J544" s="11" t="s">
        <v>164</v>
      </c>
      <c r="L544" s="29" t="s">
        <v>3411</v>
      </c>
      <c r="M544" s="13" t="s">
        <v>3412</v>
      </c>
      <c r="N544" s="11" t="s">
        <v>3540</v>
      </c>
      <c r="O544" s="11" t="s">
        <v>3541</v>
      </c>
      <c r="P544" s="28" t="s">
        <v>3542</v>
      </c>
      <c r="Q544" s="11" t="s">
        <v>3543</v>
      </c>
      <c r="R544" s="11"/>
      <c r="S544" s="11"/>
      <c r="T544" s="11"/>
      <c r="U544" s="11"/>
      <c r="V544" s="11"/>
    </row>
    <row r="545">
      <c r="A545" s="13"/>
      <c r="B545" s="11" t="s">
        <v>3408</v>
      </c>
      <c r="C545" s="11" t="s">
        <v>1084</v>
      </c>
      <c r="D545" s="11" t="s">
        <v>158</v>
      </c>
      <c r="E545" s="11" t="s">
        <v>159</v>
      </c>
      <c r="F545" s="11" t="s">
        <v>229</v>
      </c>
      <c r="G545" s="11" t="s">
        <v>275</v>
      </c>
      <c r="H545" s="11" t="s">
        <v>282</v>
      </c>
      <c r="I545" s="11" t="s">
        <v>2210</v>
      </c>
      <c r="J545" s="11" t="s">
        <v>177</v>
      </c>
      <c r="L545" s="29" t="s">
        <v>3411</v>
      </c>
      <c r="M545" s="13" t="s">
        <v>3412</v>
      </c>
      <c r="N545" s="11" t="s">
        <v>3544</v>
      </c>
      <c r="O545" s="11" t="s">
        <v>3545</v>
      </c>
      <c r="P545" s="28" t="s">
        <v>3546</v>
      </c>
      <c r="Q545" s="11" t="s">
        <v>3547</v>
      </c>
      <c r="R545" s="11"/>
      <c r="S545" s="11"/>
      <c r="T545" s="11"/>
      <c r="U545" s="11"/>
      <c r="V545" s="11"/>
    </row>
    <row r="546">
      <c r="A546" s="13"/>
      <c r="B546" s="11" t="s">
        <v>3408</v>
      </c>
      <c r="C546" s="11" t="s">
        <v>3192</v>
      </c>
      <c r="D546" s="11" t="s">
        <v>158</v>
      </c>
      <c r="E546" s="11" t="s">
        <v>159</v>
      </c>
      <c r="F546" s="11" t="s">
        <v>152</v>
      </c>
      <c r="G546" s="11" t="s">
        <v>153</v>
      </c>
      <c r="H546" s="11" t="s">
        <v>932</v>
      </c>
      <c r="I546" s="11" t="s">
        <v>3193</v>
      </c>
      <c r="J546" s="11" t="s">
        <v>177</v>
      </c>
      <c r="L546" s="29" t="s">
        <v>3411</v>
      </c>
      <c r="M546" s="13" t="s">
        <v>3412</v>
      </c>
      <c r="N546" s="11" t="s">
        <v>3548</v>
      </c>
      <c r="O546" s="11" t="s">
        <v>3549</v>
      </c>
      <c r="P546" s="28" t="s">
        <v>3550</v>
      </c>
      <c r="Q546" s="11" t="s">
        <v>3551</v>
      </c>
      <c r="R546" s="11"/>
      <c r="S546" s="11"/>
      <c r="T546" s="11"/>
      <c r="U546" s="11"/>
      <c r="V546" s="11"/>
    </row>
    <row r="547">
      <c r="A547" s="13"/>
      <c r="B547" s="11" t="s">
        <v>3408</v>
      </c>
      <c r="C547" s="11" t="s">
        <v>3552</v>
      </c>
      <c r="D547" s="11" t="s">
        <v>158</v>
      </c>
      <c r="E547" s="11" t="s">
        <v>159</v>
      </c>
      <c r="F547" s="11" t="s">
        <v>213</v>
      </c>
      <c r="G547" s="11" t="s">
        <v>214</v>
      </c>
      <c r="H547" s="11" t="s">
        <v>1049</v>
      </c>
      <c r="I547" s="11" t="s">
        <v>1050</v>
      </c>
      <c r="J547" s="11" t="s">
        <v>197</v>
      </c>
      <c r="L547" s="29" t="s">
        <v>3411</v>
      </c>
      <c r="M547" s="13" t="s">
        <v>3412</v>
      </c>
      <c r="N547" s="11" t="s">
        <v>3553</v>
      </c>
      <c r="O547" s="11" t="s">
        <v>3554</v>
      </c>
      <c r="P547" s="28" t="s">
        <v>3555</v>
      </c>
      <c r="Q547" s="11" t="s">
        <v>3556</v>
      </c>
      <c r="R547" s="11"/>
      <c r="S547" s="11"/>
      <c r="T547" s="11"/>
      <c r="U547" s="11"/>
      <c r="V547" s="11"/>
    </row>
    <row r="548">
      <c r="A548" s="13"/>
      <c r="B548" s="11" t="s">
        <v>3408</v>
      </c>
      <c r="C548" s="11" t="s">
        <v>3557</v>
      </c>
      <c r="D548" s="11" t="s">
        <v>158</v>
      </c>
      <c r="E548" s="11" t="s">
        <v>159</v>
      </c>
      <c r="F548" s="11" t="s">
        <v>3558</v>
      </c>
      <c r="G548" s="11" t="s">
        <v>3559</v>
      </c>
      <c r="H548" s="11" t="s">
        <v>612</v>
      </c>
      <c r="I548" s="11" t="s">
        <v>3560</v>
      </c>
      <c r="J548" s="11" t="s">
        <v>177</v>
      </c>
      <c r="L548" s="29" t="s">
        <v>3411</v>
      </c>
      <c r="M548" s="13" t="s">
        <v>3412</v>
      </c>
      <c r="N548" s="11" t="s">
        <v>3561</v>
      </c>
      <c r="O548" s="11" t="s">
        <v>3562</v>
      </c>
      <c r="P548" s="28" t="s">
        <v>3563</v>
      </c>
      <c r="Q548" s="11" t="s">
        <v>3564</v>
      </c>
      <c r="R548" s="11"/>
      <c r="S548" s="11"/>
      <c r="T548" s="11"/>
      <c r="U548" s="11"/>
      <c r="V548" s="11"/>
    </row>
    <row r="549">
      <c r="A549" s="13"/>
      <c r="B549" s="11" t="s">
        <v>3408</v>
      </c>
      <c r="C549" s="11" t="s">
        <v>3565</v>
      </c>
      <c r="D549" s="11" t="s">
        <v>158</v>
      </c>
      <c r="E549" s="11" t="s">
        <v>159</v>
      </c>
      <c r="F549" s="11" t="s">
        <v>3346</v>
      </c>
      <c r="G549" s="11" t="s">
        <v>3347</v>
      </c>
      <c r="H549" s="11" t="s">
        <v>2731</v>
      </c>
      <c r="I549" s="11" t="s">
        <v>3566</v>
      </c>
      <c r="J549" s="11" t="s">
        <v>197</v>
      </c>
      <c r="L549" s="29" t="s">
        <v>3411</v>
      </c>
      <c r="M549" s="13" t="s">
        <v>3412</v>
      </c>
      <c r="N549" s="11" t="s">
        <v>3567</v>
      </c>
      <c r="O549" s="11" t="s">
        <v>3568</v>
      </c>
      <c r="P549" s="28" t="s">
        <v>3569</v>
      </c>
      <c r="Q549" s="11" t="s">
        <v>3570</v>
      </c>
      <c r="R549" s="11"/>
      <c r="S549" s="11"/>
      <c r="T549" s="11"/>
      <c r="U549" s="11"/>
      <c r="V549" s="11"/>
    </row>
    <row r="550">
      <c r="A550" s="13"/>
      <c r="B550" s="11" t="s">
        <v>3408</v>
      </c>
      <c r="C550" s="11" t="s">
        <v>3571</v>
      </c>
      <c r="D550" s="11" t="s">
        <v>158</v>
      </c>
      <c r="E550" s="11" t="s">
        <v>159</v>
      </c>
      <c r="F550" s="11" t="s">
        <v>152</v>
      </c>
      <c r="G550" s="11" t="s">
        <v>153</v>
      </c>
      <c r="H550" s="11" t="s">
        <v>1123</v>
      </c>
      <c r="I550" s="11" t="s">
        <v>3410</v>
      </c>
      <c r="J550" s="11" t="s">
        <v>177</v>
      </c>
      <c r="L550" s="29" t="s">
        <v>3411</v>
      </c>
      <c r="M550" s="13" t="s">
        <v>3412</v>
      </c>
      <c r="N550" s="11" t="s">
        <v>3572</v>
      </c>
      <c r="O550" s="11" t="s">
        <v>3573</v>
      </c>
      <c r="P550" s="28" t="s">
        <v>3574</v>
      </c>
      <c r="Q550" s="11" t="s">
        <v>3575</v>
      </c>
      <c r="R550" s="11"/>
      <c r="S550" s="11"/>
      <c r="T550" s="11"/>
      <c r="U550" s="11"/>
      <c r="V550" s="11"/>
    </row>
    <row r="551">
      <c r="A551" s="4"/>
      <c r="B551" s="29" t="s">
        <v>3408</v>
      </c>
      <c r="C551" s="29" t="s">
        <v>3576</v>
      </c>
      <c r="D551" s="29" t="s">
        <v>158</v>
      </c>
      <c r="E551" s="29" t="s">
        <v>172</v>
      </c>
      <c r="F551" s="29" t="s">
        <v>3346</v>
      </c>
      <c r="G551" s="29" t="s">
        <v>3577</v>
      </c>
      <c r="H551" s="29" t="s">
        <v>3578</v>
      </c>
      <c r="I551" s="29" t="s">
        <v>3579</v>
      </c>
      <c r="J551" s="29" t="s">
        <v>197</v>
      </c>
      <c r="L551" s="29" t="s">
        <v>3411</v>
      </c>
      <c r="M551" s="29" t="s">
        <v>3412</v>
      </c>
      <c r="N551" s="29" t="s">
        <v>3580</v>
      </c>
      <c r="O551" s="29" t="s">
        <v>3581</v>
      </c>
      <c r="P551" s="1" t="s">
        <v>3582</v>
      </c>
      <c r="Q551" s="29" t="s">
        <v>3583</v>
      </c>
      <c r="R551" s="29"/>
      <c r="S551" s="29"/>
      <c r="T551" s="29"/>
      <c r="U551" s="29"/>
      <c r="V551" s="29"/>
    </row>
    <row r="552">
      <c r="A552" s="4"/>
      <c r="B552" s="29" t="s">
        <v>3408</v>
      </c>
      <c r="C552" s="29" t="s">
        <v>3584</v>
      </c>
      <c r="D552" s="29" t="s">
        <v>171</v>
      </c>
      <c r="E552" s="29" t="s">
        <v>172</v>
      </c>
      <c r="F552" s="29" t="s">
        <v>1018</v>
      </c>
      <c r="G552" s="2" t="s">
        <v>1123</v>
      </c>
      <c r="H552" s="2" t="s">
        <v>1123</v>
      </c>
      <c r="I552" s="29" t="s">
        <v>3585</v>
      </c>
      <c r="J552" s="29" t="s">
        <v>177</v>
      </c>
      <c r="K552" s="50"/>
      <c r="L552" s="29" t="s">
        <v>3411</v>
      </c>
      <c r="M552" s="29" t="s">
        <v>3412</v>
      </c>
      <c r="N552" s="29" t="s">
        <v>3586</v>
      </c>
      <c r="O552" s="29" t="s">
        <v>3587</v>
      </c>
      <c r="P552" s="1" t="s">
        <v>3588</v>
      </c>
      <c r="Q552" s="29" t="s">
        <v>3589</v>
      </c>
      <c r="R552" s="29"/>
      <c r="S552" s="29"/>
      <c r="T552" s="29"/>
      <c r="U552" s="29"/>
      <c r="V552" s="29"/>
    </row>
    <row r="553">
      <c r="A553" s="4"/>
      <c r="B553" s="29" t="s">
        <v>3408</v>
      </c>
      <c r="C553" s="29" t="s">
        <v>3590</v>
      </c>
      <c r="D553" s="29" t="s">
        <v>158</v>
      </c>
      <c r="E553" s="29" t="s">
        <v>159</v>
      </c>
      <c r="F553" s="29" t="s">
        <v>2553</v>
      </c>
      <c r="G553" s="2" t="s">
        <v>3591</v>
      </c>
      <c r="H553" s="2" t="s">
        <v>2554</v>
      </c>
      <c r="I553" s="29" t="s">
        <v>3592</v>
      </c>
      <c r="J553" s="29" t="s">
        <v>177</v>
      </c>
      <c r="L553" s="29" t="s">
        <v>3411</v>
      </c>
      <c r="M553" s="29" t="s">
        <v>3412</v>
      </c>
      <c r="N553" s="29" t="s">
        <v>3593</v>
      </c>
      <c r="O553" s="29" t="s">
        <v>3594</v>
      </c>
      <c r="P553" s="1" t="s">
        <v>3595</v>
      </c>
      <c r="Q553" s="29" t="s">
        <v>3596</v>
      </c>
      <c r="R553" s="29"/>
      <c r="S553" s="29"/>
      <c r="T553" s="29"/>
      <c r="U553" s="29"/>
      <c r="V553" s="29"/>
    </row>
    <row r="554">
      <c r="A554" s="4"/>
      <c r="B554" s="29" t="s">
        <v>3408</v>
      </c>
      <c r="C554" s="29" t="s">
        <v>3597</v>
      </c>
      <c r="D554" s="29" t="s">
        <v>171</v>
      </c>
      <c r="E554" s="29" t="s">
        <v>202</v>
      </c>
      <c r="F554" s="29" t="s">
        <v>2729</v>
      </c>
      <c r="G554" s="29" t="s">
        <v>3598</v>
      </c>
      <c r="H554" s="29" t="s">
        <v>3599</v>
      </c>
      <c r="I554" s="29" t="s">
        <v>3600</v>
      </c>
      <c r="J554" s="29" t="s">
        <v>197</v>
      </c>
      <c r="L554" s="29" t="s">
        <v>3411</v>
      </c>
      <c r="M554" s="29" t="s">
        <v>3412</v>
      </c>
      <c r="N554" s="29" t="s">
        <v>3601</v>
      </c>
      <c r="O554" s="29" t="s">
        <v>3602</v>
      </c>
      <c r="P554" s="1" t="s">
        <v>3603</v>
      </c>
      <c r="Q554" s="29" t="s">
        <v>3604</v>
      </c>
      <c r="R554" s="29"/>
      <c r="S554" s="29"/>
      <c r="T554" s="29"/>
      <c r="U554" s="29"/>
      <c r="V554" s="29"/>
    </row>
    <row r="555">
      <c r="A555" s="4"/>
      <c r="B555" s="29" t="s">
        <v>3408</v>
      </c>
      <c r="C555" s="29" t="s">
        <v>3605</v>
      </c>
      <c r="D555" s="29" t="s">
        <v>158</v>
      </c>
      <c r="E555" s="29" t="s">
        <v>172</v>
      </c>
      <c r="F555" s="29" t="s">
        <v>2729</v>
      </c>
      <c r="G555" s="29" t="s">
        <v>3537</v>
      </c>
      <c r="H555" s="29" t="s">
        <v>3606</v>
      </c>
      <c r="I555" s="29" t="s">
        <v>3607</v>
      </c>
      <c r="J555" s="29" t="s">
        <v>164</v>
      </c>
      <c r="L555" s="29" t="s">
        <v>3411</v>
      </c>
      <c r="M555" s="29" t="s">
        <v>3412</v>
      </c>
      <c r="N555" s="29" t="s">
        <v>3608</v>
      </c>
      <c r="O555" s="29" t="s">
        <v>3609</v>
      </c>
      <c r="P555" s="1" t="s">
        <v>3610</v>
      </c>
      <c r="Q555" s="29" t="s">
        <v>3611</v>
      </c>
      <c r="R555" s="29"/>
      <c r="S555" s="29"/>
      <c r="T555" s="29"/>
      <c r="U555" s="29"/>
      <c r="V555" s="29"/>
    </row>
    <row r="556">
      <c r="A556" s="4"/>
      <c r="B556" s="29" t="s">
        <v>3408</v>
      </c>
      <c r="C556" s="29" t="s">
        <v>3612</v>
      </c>
      <c r="D556" s="29" t="s">
        <v>158</v>
      </c>
      <c r="E556" s="29" t="s">
        <v>159</v>
      </c>
      <c r="F556" s="29" t="s">
        <v>3125</v>
      </c>
      <c r="G556" s="29" t="s">
        <v>3537</v>
      </c>
      <c r="H556" s="29" t="s">
        <v>3606</v>
      </c>
      <c r="I556" s="29" t="s">
        <v>3613</v>
      </c>
      <c r="J556" s="29" t="s">
        <v>197</v>
      </c>
      <c r="L556" s="29" t="s">
        <v>3411</v>
      </c>
      <c r="M556" s="29" t="s">
        <v>3412</v>
      </c>
      <c r="N556" s="29" t="s">
        <v>3614</v>
      </c>
      <c r="O556" s="29" t="s">
        <v>3615</v>
      </c>
      <c r="P556" s="1" t="s">
        <v>3616</v>
      </c>
      <c r="Q556" s="29" t="s">
        <v>3617</v>
      </c>
      <c r="R556" s="29"/>
      <c r="S556" s="29"/>
      <c r="T556" s="29"/>
      <c r="U556" s="29"/>
      <c r="V556" s="29"/>
    </row>
    <row r="557">
      <c r="A557" s="4"/>
      <c r="B557" s="29" t="s">
        <v>3408</v>
      </c>
      <c r="C557" s="29" t="s">
        <v>976</v>
      </c>
      <c r="D557" s="29" t="s">
        <v>158</v>
      </c>
      <c r="E557" s="29" t="s">
        <v>159</v>
      </c>
      <c r="F557" s="29" t="s">
        <v>152</v>
      </c>
      <c r="G557" s="29" t="s">
        <v>153</v>
      </c>
      <c r="H557" s="29" t="s">
        <v>341</v>
      </c>
      <c r="I557" s="29" t="s">
        <v>348</v>
      </c>
      <c r="J557" s="29" t="s">
        <v>177</v>
      </c>
      <c r="L557" s="29" t="s">
        <v>3411</v>
      </c>
      <c r="M557" s="29" t="s">
        <v>3412</v>
      </c>
      <c r="N557" s="29" t="s">
        <v>3618</v>
      </c>
      <c r="O557" s="29" t="s">
        <v>3619</v>
      </c>
      <c r="P557" s="1" t="s">
        <v>3620</v>
      </c>
      <c r="Q557" s="29" t="s">
        <v>3621</v>
      </c>
      <c r="R557" s="29"/>
      <c r="S557" s="29"/>
      <c r="T557" s="29"/>
      <c r="U557" s="29"/>
      <c r="V557" s="29"/>
    </row>
    <row r="558">
      <c r="A558" s="4"/>
      <c r="B558" s="29" t="s">
        <v>3408</v>
      </c>
      <c r="C558" s="29" t="s">
        <v>3622</v>
      </c>
      <c r="D558" s="29" t="s">
        <v>158</v>
      </c>
      <c r="E558" s="29" t="s">
        <v>159</v>
      </c>
      <c r="F558" s="29" t="s">
        <v>1289</v>
      </c>
      <c r="G558" s="29" t="s">
        <v>1483</v>
      </c>
      <c r="H558" s="29" t="s">
        <v>2005</v>
      </c>
      <c r="I558" s="29" t="s">
        <v>2252</v>
      </c>
      <c r="J558" s="29" t="s">
        <v>177</v>
      </c>
      <c r="L558" s="29" t="s">
        <v>3411</v>
      </c>
      <c r="M558" s="29" t="s">
        <v>3412</v>
      </c>
      <c r="N558" s="29" t="s">
        <v>3623</v>
      </c>
      <c r="O558" s="29" t="s">
        <v>3624</v>
      </c>
      <c r="P558" s="1" t="s">
        <v>3625</v>
      </c>
      <c r="Q558" s="29" t="s">
        <v>3626</v>
      </c>
      <c r="R558" s="29"/>
      <c r="S558" s="29"/>
      <c r="T558" s="29"/>
      <c r="U558" s="29"/>
      <c r="V558" s="29"/>
    </row>
    <row r="559">
      <c r="A559" s="4"/>
      <c r="B559" s="29" t="s">
        <v>3408</v>
      </c>
      <c r="C559" s="29" t="s">
        <v>3627</v>
      </c>
      <c r="D559" s="29" t="s">
        <v>158</v>
      </c>
      <c r="E559" s="29" t="s">
        <v>172</v>
      </c>
      <c r="F559" s="29" t="s">
        <v>152</v>
      </c>
      <c r="G559" s="29" t="s">
        <v>153</v>
      </c>
      <c r="H559" s="29" t="s">
        <v>909</v>
      </c>
      <c r="I559" s="29" t="s">
        <v>1206</v>
      </c>
      <c r="J559" s="29" t="s">
        <v>187</v>
      </c>
      <c r="L559" s="29" t="s">
        <v>3411</v>
      </c>
      <c r="M559" s="29" t="s">
        <v>3412</v>
      </c>
      <c r="N559" s="29" t="s">
        <v>3628</v>
      </c>
      <c r="O559" s="29" t="s">
        <v>3629</v>
      </c>
      <c r="P559" s="1" t="s">
        <v>3630</v>
      </c>
      <c r="Q559" s="29" t="s">
        <v>3631</v>
      </c>
      <c r="R559" s="29"/>
      <c r="S559" s="29"/>
      <c r="T559" s="29"/>
      <c r="U559" s="29"/>
      <c r="V559" s="29"/>
    </row>
    <row r="560">
      <c r="A560" s="4"/>
      <c r="B560" s="29" t="s">
        <v>3408</v>
      </c>
      <c r="C560" s="29" t="s">
        <v>3632</v>
      </c>
      <c r="D560" s="29" t="s">
        <v>158</v>
      </c>
      <c r="E560" s="29" t="s">
        <v>159</v>
      </c>
      <c r="F560" s="29" t="s">
        <v>3633</v>
      </c>
      <c r="G560" s="29" t="s">
        <v>1883</v>
      </c>
      <c r="H560" s="29" t="s">
        <v>2554</v>
      </c>
      <c r="I560" s="29" t="s">
        <v>3634</v>
      </c>
      <c r="J560" s="29" t="s">
        <v>197</v>
      </c>
      <c r="L560" s="29" t="s">
        <v>3411</v>
      </c>
      <c r="M560" s="29" t="s">
        <v>3412</v>
      </c>
      <c r="N560" s="29" t="s">
        <v>3635</v>
      </c>
      <c r="O560" s="29" t="s">
        <v>3636</v>
      </c>
      <c r="P560" s="1" t="s">
        <v>3637</v>
      </c>
      <c r="Q560" s="29" t="s">
        <v>3638</v>
      </c>
      <c r="R560" s="29"/>
      <c r="S560" s="29"/>
      <c r="T560" s="29"/>
      <c r="U560" s="29"/>
      <c r="V560" s="29"/>
    </row>
    <row r="561">
      <c r="A561" s="4"/>
      <c r="B561" s="29" t="s">
        <v>3408</v>
      </c>
      <c r="C561" s="29" t="s">
        <v>3639</v>
      </c>
      <c r="D561" s="29" t="s">
        <v>158</v>
      </c>
      <c r="E561" s="29" t="s">
        <v>159</v>
      </c>
      <c r="F561" s="2" t="s">
        <v>2729</v>
      </c>
      <c r="G561" s="2" t="s">
        <v>2777</v>
      </c>
      <c r="H561" s="2" t="s">
        <v>2554</v>
      </c>
      <c r="I561" s="29" t="s">
        <v>3640</v>
      </c>
      <c r="J561" s="29" t="s">
        <v>177</v>
      </c>
      <c r="L561" s="29" t="s">
        <v>3411</v>
      </c>
      <c r="M561" s="29" t="s">
        <v>3412</v>
      </c>
      <c r="N561" s="29" t="s">
        <v>3641</v>
      </c>
      <c r="O561" s="29" t="s">
        <v>3642</v>
      </c>
      <c r="P561" s="1" t="s">
        <v>3643</v>
      </c>
      <c r="Q561" s="29" t="s">
        <v>3644</v>
      </c>
      <c r="R561" s="29"/>
      <c r="S561" s="29"/>
      <c r="T561" s="29"/>
      <c r="U561" s="29"/>
      <c r="V561" s="29"/>
    </row>
    <row r="562">
      <c r="A562" s="4"/>
      <c r="B562" s="29" t="s">
        <v>3408</v>
      </c>
      <c r="C562" s="29" t="s">
        <v>3645</v>
      </c>
      <c r="D562" s="29" t="s">
        <v>171</v>
      </c>
      <c r="E562" s="29" t="s">
        <v>202</v>
      </c>
      <c r="F562" s="29" t="s">
        <v>2553</v>
      </c>
      <c r="G562" s="29" t="s">
        <v>3646</v>
      </c>
      <c r="H562" s="29" t="s">
        <v>3647</v>
      </c>
      <c r="I562" s="29" t="s">
        <v>3648</v>
      </c>
      <c r="J562" s="29" t="s">
        <v>197</v>
      </c>
      <c r="L562" s="29" t="s">
        <v>3411</v>
      </c>
      <c r="M562" s="29" t="s">
        <v>3412</v>
      </c>
      <c r="N562" s="29" t="s">
        <v>3649</v>
      </c>
      <c r="O562" s="29" t="s">
        <v>3650</v>
      </c>
      <c r="P562" s="1" t="s">
        <v>3651</v>
      </c>
      <c r="Q562" s="29" t="s">
        <v>3652</v>
      </c>
      <c r="R562" s="29"/>
      <c r="S562" s="29"/>
      <c r="T562" s="29"/>
      <c r="U562" s="29"/>
      <c r="V562" s="29"/>
    </row>
    <row r="563">
      <c r="A563" s="4"/>
      <c r="B563" s="29" t="s">
        <v>3408</v>
      </c>
      <c r="C563" s="29" t="s">
        <v>3645</v>
      </c>
      <c r="D563" s="29" t="s">
        <v>171</v>
      </c>
      <c r="E563" s="29" t="s">
        <v>202</v>
      </c>
      <c r="F563" s="29" t="s">
        <v>2553</v>
      </c>
      <c r="G563" s="29" t="s">
        <v>3653</v>
      </c>
      <c r="H563" s="29" t="s">
        <v>3654</v>
      </c>
      <c r="I563" s="29" t="s">
        <v>3648</v>
      </c>
      <c r="J563" s="29" t="s">
        <v>197</v>
      </c>
      <c r="L563" s="29" t="s">
        <v>3411</v>
      </c>
      <c r="M563" s="29" t="s">
        <v>3412</v>
      </c>
      <c r="N563" s="29" t="s">
        <v>3655</v>
      </c>
      <c r="O563" s="29" t="s">
        <v>3656</v>
      </c>
      <c r="P563" s="1" t="s">
        <v>3651</v>
      </c>
      <c r="Q563" s="29" t="s">
        <v>3652</v>
      </c>
      <c r="R563" s="29"/>
      <c r="S563" s="29"/>
      <c r="T563" s="29"/>
      <c r="U563" s="29"/>
      <c r="V563" s="29"/>
    </row>
    <row r="564">
      <c r="A564" s="4"/>
      <c r="B564" s="29" t="s">
        <v>3408</v>
      </c>
      <c r="C564" s="29" t="s">
        <v>3657</v>
      </c>
      <c r="D564" s="29" t="s">
        <v>158</v>
      </c>
      <c r="E564" s="29" t="s">
        <v>172</v>
      </c>
      <c r="F564" s="29" t="s">
        <v>2729</v>
      </c>
      <c r="G564" s="29" t="s">
        <v>1883</v>
      </c>
      <c r="H564" s="29" t="s">
        <v>2554</v>
      </c>
      <c r="I564" s="29" t="s">
        <v>3658</v>
      </c>
      <c r="J564" s="29" t="s">
        <v>177</v>
      </c>
      <c r="L564" s="29" t="s">
        <v>3411</v>
      </c>
      <c r="M564" s="29" t="s">
        <v>3412</v>
      </c>
      <c r="N564" s="29" t="s">
        <v>3659</v>
      </c>
      <c r="O564" s="29" t="s">
        <v>3660</v>
      </c>
      <c r="P564" s="1" t="s">
        <v>3661</v>
      </c>
      <c r="Q564" s="29" t="s">
        <v>3662</v>
      </c>
      <c r="R564" s="29"/>
      <c r="S564" s="29"/>
      <c r="T564" s="29"/>
      <c r="U564" s="29"/>
      <c r="V564" s="29"/>
    </row>
    <row r="565">
      <c r="A565" s="4"/>
      <c r="B565" s="29" t="s">
        <v>3408</v>
      </c>
      <c r="C565" s="29" t="s">
        <v>3079</v>
      </c>
      <c r="D565" s="29" t="s">
        <v>158</v>
      </c>
      <c r="E565" s="29" t="s">
        <v>172</v>
      </c>
      <c r="F565" s="29" t="s">
        <v>229</v>
      </c>
      <c r="G565" s="29" t="s">
        <v>275</v>
      </c>
      <c r="H565" s="29" t="s">
        <v>2050</v>
      </c>
      <c r="I565" s="29" t="s">
        <v>3080</v>
      </c>
      <c r="J565" s="29" t="s">
        <v>164</v>
      </c>
      <c r="L565" s="29" t="s">
        <v>3411</v>
      </c>
      <c r="M565" s="29" t="s">
        <v>3412</v>
      </c>
      <c r="N565" s="29" t="s">
        <v>3663</v>
      </c>
      <c r="O565" s="29" t="s">
        <v>3664</v>
      </c>
      <c r="P565" s="1" t="s">
        <v>3665</v>
      </c>
      <c r="Q565" s="29" t="s">
        <v>3666</v>
      </c>
      <c r="R565" s="29"/>
      <c r="S565" s="29"/>
      <c r="T565" s="29"/>
      <c r="U565" s="29"/>
      <c r="V565" s="29"/>
    </row>
    <row r="566">
      <c r="A566" s="4"/>
      <c r="B566" s="29" t="s">
        <v>3408</v>
      </c>
      <c r="C566" s="29" t="s">
        <v>3667</v>
      </c>
      <c r="D566" s="29" t="s">
        <v>171</v>
      </c>
      <c r="E566" s="29" t="s">
        <v>202</v>
      </c>
      <c r="F566" s="2" t="s">
        <v>152</v>
      </c>
      <c r="G566" s="2" t="s">
        <v>153</v>
      </c>
      <c r="H566" s="29" t="s">
        <v>527</v>
      </c>
      <c r="I566" s="29" t="s">
        <v>1037</v>
      </c>
      <c r="J566" s="29" t="s">
        <v>197</v>
      </c>
      <c r="L566" s="29" t="s">
        <v>3411</v>
      </c>
      <c r="M566" s="29" t="s">
        <v>3412</v>
      </c>
      <c r="N566" s="29" t="s">
        <v>3668</v>
      </c>
      <c r="O566" s="29" t="s">
        <v>3669</v>
      </c>
      <c r="P566" s="1" t="s">
        <v>3670</v>
      </c>
      <c r="Q566" s="29" t="s">
        <v>3671</v>
      </c>
      <c r="R566" s="29"/>
      <c r="S566" s="29"/>
      <c r="T566" s="29"/>
      <c r="U566" s="29"/>
      <c r="V566" s="29"/>
    </row>
    <row r="567">
      <c r="A567" s="4"/>
      <c r="B567" s="29" t="s">
        <v>3408</v>
      </c>
      <c r="C567" s="29" t="s">
        <v>3672</v>
      </c>
      <c r="D567" s="29" t="s">
        <v>3673</v>
      </c>
      <c r="E567" s="29" t="s">
        <v>172</v>
      </c>
      <c r="F567" s="29" t="s">
        <v>2729</v>
      </c>
      <c r="G567" s="29" t="s">
        <v>3674</v>
      </c>
      <c r="H567" s="29" t="s">
        <v>3675</v>
      </c>
      <c r="I567" s="29" t="s">
        <v>3676</v>
      </c>
      <c r="J567" s="29" t="s">
        <v>177</v>
      </c>
      <c r="L567" s="29" t="s">
        <v>3411</v>
      </c>
      <c r="M567" s="29" t="s">
        <v>3412</v>
      </c>
      <c r="N567" s="29" t="s">
        <v>3677</v>
      </c>
      <c r="O567" s="29" t="s">
        <v>3678</v>
      </c>
      <c r="P567" s="1" t="s">
        <v>3679</v>
      </c>
      <c r="Q567" s="29" t="s">
        <v>3680</v>
      </c>
      <c r="R567" s="29"/>
      <c r="S567" s="29"/>
      <c r="T567" s="29"/>
      <c r="U567" s="29"/>
      <c r="V567" s="29"/>
    </row>
    <row r="568">
      <c r="A568" s="4"/>
      <c r="B568" s="29" t="s">
        <v>3408</v>
      </c>
      <c r="C568" s="29" t="s">
        <v>3345</v>
      </c>
      <c r="D568" s="29" t="s">
        <v>171</v>
      </c>
      <c r="E568" s="29" t="s">
        <v>172</v>
      </c>
      <c r="F568" s="2" t="s">
        <v>3346</v>
      </c>
      <c r="G568" s="2" t="s">
        <v>3347</v>
      </c>
      <c r="H568" s="2" t="s">
        <v>2731</v>
      </c>
      <c r="I568" s="29" t="s">
        <v>3348</v>
      </c>
      <c r="J568" s="29" t="s">
        <v>197</v>
      </c>
      <c r="K568" s="50"/>
      <c r="L568" s="29" t="s">
        <v>3411</v>
      </c>
      <c r="M568" s="29" t="s">
        <v>3412</v>
      </c>
      <c r="N568" s="29" t="s">
        <v>3681</v>
      </c>
      <c r="O568" s="29" t="s">
        <v>3682</v>
      </c>
      <c r="P568" s="1" t="s">
        <v>3683</v>
      </c>
      <c r="Q568" s="29" t="s">
        <v>3684</v>
      </c>
      <c r="R568" s="29"/>
      <c r="S568" s="29"/>
      <c r="T568" s="29"/>
      <c r="U568" s="29"/>
      <c r="V568" s="29"/>
    </row>
    <row r="569">
      <c r="A569" s="4"/>
      <c r="B569" s="29" t="s">
        <v>3408</v>
      </c>
      <c r="C569" s="29" t="s">
        <v>2100</v>
      </c>
      <c r="D569" s="29" t="s">
        <v>171</v>
      </c>
      <c r="E569" s="29" t="s">
        <v>172</v>
      </c>
      <c r="F569" s="29" t="s">
        <v>213</v>
      </c>
      <c r="G569" s="29" t="s">
        <v>3227</v>
      </c>
      <c r="H569" s="29" t="s">
        <v>2102</v>
      </c>
      <c r="I569" s="29" t="s">
        <v>176</v>
      </c>
      <c r="J569" s="29" t="s">
        <v>197</v>
      </c>
      <c r="L569" s="29" t="s">
        <v>3411</v>
      </c>
      <c r="M569" s="29" t="s">
        <v>3412</v>
      </c>
      <c r="N569" s="29" t="s">
        <v>3685</v>
      </c>
      <c r="O569" s="29" t="s">
        <v>3686</v>
      </c>
      <c r="P569" s="1" t="s">
        <v>3687</v>
      </c>
      <c r="Q569" s="29" t="s">
        <v>3688</v>
      </c>
      <c r="R569" s="29"/>
      <c r="S569" s="29"/>
      <c r="T569" s="29"/>
      <c r="U569" s="29"/>
      <c r="V569" s="29"/>
    </row>
    <row r="570">
      <c r="A570" s="4"/>
      <c r="B570" s="29" t="s">
        <v>3408</v>
      </c>
      <c r="C570" s="29" t="s">
        <v>2355</v>
      </c>
      <c r="D570" s="29" t="s">
        <v>158</v>
      </c>
      <c r="E570" s="29" t="s">
        <v>172</v>
      </c>
      <c r="F570" s="29" t="s">
        <v>229</v>
      </c>
      <c r="G570" s="29" t="s">
        <v>275</v>
      </c>
      <c r="H570" s="29" t="s">
        <v>2287</v>
      </c>
      <c r="I570" s="29" t="s">
        <v>1124</v>
      </c>
      <c r="J570" s="29" t="s">
        <v>164</v>
      </c>
      <c r="L570" s="29" t="s">
        <v>3411</v>
      </c>
      <c r="M570" s="29" t="s">
        <v>3412</v>
      </c>
      <c r="N570" s="29" t="s">
        <v>3689</v>
      </c>
      <c r="O570" s="29" t="s">
        <v>3690</v>
      </c>
      <c r="P570" s="1" t="s">
        <v>3691</v>
      </c>
      <c r="Q570" s="29" t="s">
        <v>3692</v>
      </c>
      <c r="R570" s="29"/>
      <c r="S570" s="29"/>
      <c r="T570" s="29"/>
      <c r="U570" s="29"/>
      <c r="V570" s="29"/>
    </row>
    <row r="571">
      <c r="A571" s="4"/>
      <c r="B571" s="29" t="s">
        <v>3408</v>
      </c>
      <c r="C571" s="29" t="s">
        <v>3693</v>
      </c>
      <c r="D571" s="29" t="s">
        <v>158</v>
      </c>
      <c r="E571" s="29" t="s">
        <v>159</v>
      </c>
      <c r="F571" s="30" t="s">
        <v>3694</v>
      </c>
      <c r="G571" s="30" t="s">
        <v>3695</v>
      </c>
      <c r="H571" s="30" t="s">
        <v>3696</v>
      </c>
      <c r="I571" s="29" t="s">
        <v>3697</v>
      </c>
      <c r="J571" s="29" t="s">
        <v>177</v>
      </c>
      <c r="L571" s="29" t="s">
        <v>3411</v>
      </c>
      <c r="M571" s="29" t="s">
        <v>3412</v>
      </c>
      <c r="N571" s="29" t="s">
        <v>3698</v>
      </c>
      <c r="O571" s="29" t="s">
        <v>3699</v>
      </c>
      <c r="P571" s="1" t="s">
        <v>3700</v>
      </c>
      <c r="Q571" s="29" t="s">
        <v>3701</v>
      </c>
      <c r="R571" s="29"/>
      <c r="S571" s="29"/>
      <c r="T571" s="29"/>
      <c r="U571" s="29"/>
      <c r="V571" s="29"/>
    </row>
    <row r="572">
      <c r="A572" s="4"/>
      <c r="B572" s="29" t="s">
        <v>3408</v>
      </c>
      <c r="C572" s="29" t="s">
        <v>1516</v>
      </c>
      <c r="D572" s="29" t="s">
        <v>171</v>
      </c>
      <c r="E572" s="29" t="s">
        <v>202</v>
      </c>
      <c r="F572" s="29" t="s">
        <v>213</v>
      </c>
      <c r="G572" s="29" t="s">
        <v>214</v>
      </c>
      <c r="H572" s="29" t="s">
        <v>363</v>
      </c>
      <c r="I572" s="29" t="s">
        <v>361</v>
      </c>
      <c r="J572" s="29" t="s">
        <v>197</v>
      </c>
      <c r="L572" s="29" t="s">
        <v>3411</v>
      </c>
      <c r="M572" s="29" t="s">
        <v>3412</v>
      </c>
      <c r="N572" s="29" t="s">
        <v>3702</v>
      </c>
      <c r="O572" s="29" t="s">
        <v>3703</v>
      </c>
      <c r="P572" s="1" t="s">
        <v>3704</v>
      </c>
      <c r="Q572" s="29" t="s">
        <v>3705</v>
      </c>
      <c r="R572" s="29"/>
      <c r="S572" s="29"/>
      <c r="T572" s="29"/>
      <c r="U572" s="29"/>
      <c r="V572" s="29"/>
    </row>
    <row r="573">
      <c r="A573" s="4"/>
      <c r="B573" s="29" t="s">
        <v>3408</v>
      </c>
      <c r="C573" s="29" t="s">
        <v>2004</v>
      </c>
      <c r="D573" s="29" t="s">
        <v>158</v>
      </c>
      <c r="E573" s="29" t="s">
        <v>159</v>
      </c>
      <c r="F573" s="29" t="s">
        <v>1289</v>
      </c>
      <c r="G573" s="29" t="s">
        <v>275</v>
      </c>
      <c r="H573" s="29" t="s">
        <v>2005</v>
      </c>
      <c r="I573" s="29" t="s">
        <v>963</v>
      </c>
      <c r="J573" s="29" t="s">
        <v>177</v>
      </c>
      <c r="L573" s="29" t="s">
        <v>3411</v>
      </c>
      <c r="M573" s="29" t="s">
        <v>3412</v>
      </c>
      <c r="N573" s="29" t="s">
        <v>3706</v>
      </c>
      <c r="O573" s="29" t="s">
        <v>3707</v>
      </c>
      <c r="P573" s="1" t="s">
        <v>3708</v>
      </c>
      <c r="Q573" s="29" t="s">
        <v>3709</v>
      </c>
      <c r="R573" s="29"/>
      <c r="S573" s="29"/>
      <c r="T573" s="29"/>
      <c r="U573" s="29"/>
      <c r="V573" s="29"/>
    </row>
    <row r="574">
      <c r="A574" s="4"/>
      <c r="B574" s="29" t="s">
        <v>3408</v>
      </c>
      <c r="C574" s="29" t="s">
        <v>3710</v>
      </c>
      <c r="D574" s="29" t="s">
        <v>158</v>
      </c>
      <c r="E574" s="29" t="s">
        <v>159</v>
      </c>
      <c r="F574" s="29" t="s">
        <v>213</v>
      </c>
      <c r="G574" s="29" t="s">
        <v>214</v>
      </c>
      <c r="H574" s="29" t="s">
        <v>2050</v>
      </c>
      <c r="I574" s="29" t="s">
        <v>2051</v>
      </c>
      <c r="J574" s="29" t="s">
        <v>197</v>
      </c>
      <c r="L574" s="29" t="s">
        <v>3411</v>
      </c>
      <c r="M574" s="29" t="s">
        <v>3412</v>
      </c>
      <c r="N574" s="29" t="s">
        <v>3711</v>
      </c>
      <c r="O574" s="29" t="s">
        <v>3712</v>
      </c>
      <c r="P574" s="1" t="s">
        <v>3713</v>
      </c>
      <c r="Q574" s="29" t="s">
        <v>3714</v>
      </c>
      <c r="R574" s="29"/>
      <c r="S574" s="29"/>
      <c r="T574" s="29"/>
      <c r="U574" s="29"/>
      <c r="V574" s="29"/>
    </row>
    <row r="575">
      <c r="A575" s="4"/>
      <c r="B575" s="29" t="s">
        <v>3408</v>
      </c>
      <c r="C575" s="29" t="s">
        <v>3715</v>
      </c>
      <c r="D575" s="29" t="s">
        <v>171</v>
      </c>
      <c r="E575" s="29" t="s">
        <v>172</v>
      </c>
      <c r="F575" s="2" t="s">
        <v>429</v>
      </c>
      <c r="G575" s="2" t="s">
        <v>2993</v>
      </c>
      <c r="H575" s="2" t="s">
        <v>2994</v>
      </c>
      <c r="I575" s="29" t="s">
        <v>3517</v>
      </c>
      <c r="J575" s="29" t="s">
        <v>177</v>
      </c>
      <c r="L575" s="29" t="s">
        <v>3411</v>
      </c>
      <c r="M575" s="29" t="s">
        <v>3412</v>
      </c>
      <c r="N575" s="29" t="s">
        <v>3716</v>
      </c>
      <c r="O575" s="29" t="s">
        <v>3717</v>
      </c>
      <c r="P575" s="1" t="s">
        <v>3718</v>
      </c>
      <c r="Q575" s="29" t="s">
        <v>3719</v>
      </c>
      <c r="R575" s="29"/>
      <c r="S575" s="29"/>
      <c r="T575" s="29"/>
      <c r="U575" s="29"/>
      <c r="V575" s="29"/>
    </row>
    <row r="576">
      <c r="A576" s="4"/>
      <c r="B576" s="29" t="s">
        <v>3408</v>
      </c>
      <c r="C576" s="29" t="s">
        <v>3720</v>
      </c>
      <c r="D576" s="29" t="s">
        <v>158</v>
      </c>
      <c r="E576" s="29" t="s">
        <v>172</v>
      </c>
      <c r="F576" s="29" t="s">
        <v>152</v>
      </c>
      <c r="G576" s="29" t="s">
        <v>2388</v>
      </c>
      <c r="H576" s="29" t="s">
        <v>3452</v>
      </c>
      <c r="I576" s="29" t="s">
        <v>3721</v>
      </c>
      <c r="J576" s="29" t="s">
        <v>197</v>
      </c>
      <c r="L576" s="29" t="s">
        <v>3411</v>
      </c>
      <c r="M576" s="29" t="s">
        <v>3412</v>
      </c>
      <c r="N576" s="29" t="s">
        <v>3722</v>
      </c>
      <c r="O576" s="29" t="s">
        <v>3723</v>
      </c>
      <c r="P576" s="1" t="s">
        <v>3724</v>
      </c>
      <c r="Q576" s="29" t="s">
        <v>3725</v>
      </c>
      <c r="R576" s="29"/>
      <c r="S576" s="29"/>
      <c r="T576" s="29"/>
      <c r="U576" s="29"/>
      <c r="V576" s="29"/>
    </row>
    <row r="577">
      <c r="A577" s="4"/>
      <c r="B577" s="29" t="s">
        <v>3408</v>
      </c>
      <c r="C577" s="29" t="s">
        <v>2364</v>
      </c>
      <c r="D577" s="29" t="s">
        <v>171</v>
      </c>
      <c r="E577" s="29" t="s">
        <v>172</v>
      </c>
      <c r="F577" s="29" t="s">
        <v>213</v>
      </c>
      <c r="G577" s="29" t="s">
        <v>275</v>
      </c>
      <c r="H577" s="29" t="s">
        <v>612</v>
      </c>
      <c r="I577" s="29" t="s">
        <v>1284</v>
      </c>
      <c r="J577" s="29" t="s">
        <v>177</v>
      </c>
      <c r="L577" s="29" t="s">
        <v>3411</v>
      </c>
      <c r="M577" s="29" t="s">
        <v>3412</v>
      </c>
      <c r="N577" s="29" t="s">
        <v>3726</v>
      </c>
      <c r="O577" s="29" t="s">
        <v>3727</v>
      </c>
      <c r="P577" s="1" t="s">
        <v>3728</v>
      </c>
      <c r="Q577" s="29" t="s">
        <v>3729</v>
      </c>
      <c r="R577" s="29"/>
      <c r="S577" s="29"/>
      <c r="T577" s="29"/>
      <c r="U577" s="29"/>
      <c r="V577" s="29"/>
    </row>
    <row r="578">
      <c r="A578" s="4"/>
      <c r="B578" s="29" t="s">
        <v>3408</v>
      </c>
      <c r="C578" s="29" t="s">
        <v>3021</v>
      </c>
      <c r="D578" s="29" t="s">
        <v>158</v>
      </c>
      <c r="E578" s="29" t="s">
        <v>159</v>
      </c>
      <c r="F578" s="29" t="s">
        <v>229</v>
      </c>
      <c r="G578" s="29" t="s">
        <v>1883</v>
      </c>
      <c r="H578" s="29" t="s">
        <v>2554</v>
      </c>
      <c r="I578" s="29" t="s">
        <v>3022</v>
      </c>
      <c r="J578" s="29" t="s">
        <v>177</v>
      </c>
      <c r="L578" s="29" t="s">
        <v>3411</v>
      </c>
      <c r="M578" s="29" t="s">
        <v>3412</v>
      </c>
      <c r="N578" s="29" t="s">
        <v>3730</v>
      </c>
      <c r="O578" s="29" t="s">
        <v>3731</v>
      </c>
      <c r="P578" s="1" t="s">
        <v>3732</v>
      </c>
      <c r="Q578" s="29" t="s">
        <v>3733</v>
      </c>
      <c r="R578" s="29"/>
      <c r="S578" s="29"/>
      <c r="T578" s="29"/>
      <c r="U578" s="29"/>
      <c r="V578" s="29"/>
    </row>
    <row r="579">
      <c r="A579" s="4"/>
      <c r="B579" s="29" t="s">
        <v>3408</v>
      </c>
      <c r="C579" s="29" t="s">
        <v>3734</v>
      </c>
      <c r="D579" s="29" t="s">
        <v>158</v>
      </c>
      <c r="E579" s="29" t="s">
        <v>159</v>
      </c>
      <c r="F579" s="2" t="s">
        <v>213</v>
      </c>
      <c r="G579" s="2" t="s">
        <v>275</v>
      </c>
      <c r="H579" s="2" t="s">
        <v>2050</v>
      </c>
      <c r="I579" s="29" t="s">
        <v>3735</v>
      </c>
      <c r="J579" s="29" t="s">
        <v>177</v>
      </c>
      <c r="L579" s="29" t="s">
        <v>3411</v>
      </c>
      <c r="M579" s="29" t="s">
        <v>3412</v>
      </c>
      <c r="N579" s="29" t="s">
        <v>3736</v>
      </c>
      <c r="O579" s="29" t="s">
        <v>3737</v>
      </c>
      <c r="P579" s="1" t="s">
        <v>3738</v>
      </c>
      <c r="Q579" s="29" t="s">
        <v>3739</v>
      </c>
      <c r="R579" s="29"/>
      <c r="S579" s="29"/>
      <c r="T579" s="29"/>
      <c r="U579" s="29"/>
      <c r="V579" s="29"/>
    </row>
    <row r="580">
      <c r="A580" s="4"/>
      <c r="B580" s="29" t="s">
        <v>3408</v>
      </c>
      <c r="C580" s="29" t="s">
        <v>3740</v>
      </c>
      <c r="D580" s="29" t="s">
        <v>158</v>
      </c>
      <c r="E580" s="29" t="s">
        <v>172</v>
      </c>
      <c r="F580" s="29" t="s">
        <v>1776</v>
      </c>
      <c r="G580" s="29" t="s">
        <v>275</v>
      </c>
      <c r="H580" s="29" t="s">
        <v>2554</v>
      </c>
      <c r="I580" s="29" t="s">
        <v>2929</v>
      </c>
      <c r="J580" s="29" t="s">
        <v>177</v>
      </c>
      <c r="L580" s="29" t="s">
        <v>3411</v>
      </c>
      <c r="M580" s="29" t="s">
        <v>3412</v>
      </c>
      <c r="N580" s="29" t="s">
        <v>3741</v>
      </c>
      <c r="O580" s="29" t="s">
        <v>3742</v>
      </c>
      <c r="P580" s="1" t="s">
        <v>3743</v>
      </c>
      <c r="Q580" s="29" t="s">
        <v>3744</v>
      </c>
      <c r="R580" s="29"/>
      <c r="S580" s="29"/>
      <c r="T580" s="29"/>
      <c r="U580" s="29"/>
      <c r="V580" s="29"/>
    </row>
    <row r="581">
      <c r="A581" s="4"/>
      <c r="B581" s="29" t="s">
        <v>3408</v>
      </c>
      <c r="C581" s="29" t="s">
        <v>1537</v>
      </c>
      <c r="D581" s="29" t="s">
        <v>171</v>
      </c>
      <c r="E581" s="29" t="s">
        <v>172</v>
      </c>
      <c r="F581" s="29" t="s">
        <v>213</v>
      </c>
      <c r="G581" s="29" t="s">
        <v>214</v>
      </c>
      <c r="H581" s="29" t="s">
        <v>2140</v>
      </c>
      <c r="I581" s="29" t="s">
        <v>1158</v>
      </c>
      <c r="J581" s="29" t="s">
        <v>197</v>
      </c>
      <c r="L581" s="29" t="s">
        <v>3411</v>
      </c>
      <c r="M581" s="29" t="s">
        <v>3412</v>
      </c>
      <c r="N581" s="29" t="s">
        <v>3745</v>
      </c>
      <c r="O581" s="29" t="s">
        <v>3746</v>
      </c>
      <c r="P581" s="1" t="s">
        <v>3747</v>
      </c>
      <c r="Q581" s="29" t="s">
        <v>3748</v>
      </c>
      <c r="R581" s="29"/>
      <c r="S581" s="29"/>
      <c r="T581" s="29"/>
      <c r="U581" s="29"/>
      <c r="V581" s="29"/>
    </row>
    <row r="582">
      <c r="A582" s="4"/>
      <c r="B582" s="29" t="s">
        <v>3408</v>
      </c>
      <c r="C582" s="29" t="s">
        <v>3749</v>
      </c>
      <c r="D582" s="29" t="s">
        <v>158</v>
      </c>
      <c r="E582" s="29" t="s">
        <v>159</v>
      </c>
      <c r="F582" s="29" t="s">
        <v>2553</v>
      </c>
      <c r="G582" s="29" t="s">
        <v>3750</v>
      </c>
      <c r="H582" s="29" t="s">
        <v>3538</v>
      </c>
      <c r="I582" s="29" t="s">
        <v>3751</v>
      </c>
      <c r="J582" s="29" t="s">
        <v>197</v>
      </c>
      <c r="L582" s="29" t="s">
        <v>3411</v>
      </c>
      <c r="M582" s="29" t="s">
        <v>3412</v>
      </c>
      <c r="N582" s="29" t="s">
        <v>3752</v>
      </c>
      <c r="O582" s="29" t="s">
        <v>3753</v>
      </c>
      <c r="P582" s="1" t="s">
        <v>3754</v>
      </c>
      <c r="Q582" s="29" t="s">
        <v>3755</v>
      </c>
      <c r="R582" s="29"/>
      <c r="S582" s="29"/>
      <c r="T582" s="29"/>
      <c r="U582" s="29"/>
      <c r="V582" s="29"/>
    </row>
    <row r="583">
      <c r="A583" s="4"/>
      <c r="B583" s="29" t="s">
        <v>3408</v>
      </c>
      <c r="C583" s="29" t="s">
        <v>260</v>
      </c>
      <c r="D583" s="29" t="s">
        <v>171</v>
      </c>
      <c r="E583" s="29" t="s">
        <v>202</v>
      </c>
      <c r="F583" s="29" t="s">
        <v>152</v>
      </c>
      <c r="G583" s="29" t="s">
        <v>153</v>
      </c>
      <c r="H583" s="29" t="s">
        <v>261</v>
      </c>
      <c r="I583" s="29" t="s">
        <v>262</v>
      </c>
      <c r="J583" s="29" t="s">
        <v>164</v>
      </c>
      <c r="L583" s="29" t="s">
        <v>3411</v>
      </c>
      <c r="M583" s="29" t="s">
        <v>3412</v>
      </c>
      <c r="N583" s="29" t="s">
        <v>3756</v>
      </c>
      <c r="O583" s="29" t="s">
        <v>3757</v>
      </c>
      <c r="P583" s="1" t="s">
        <v>3758</v>
      </c>
      <c r="Q583" s="29" t="s">
        <v>3759</v>
      </c>
      <c r="R583" s="29"/>
      <c r="S583" s="29"/>
      <c r="T583" s="29"/>
      <c r="U583" s="29"/>
      <c r="V583" s="29"/>
    </row>
    <row r="584">
      <c r="A584" s="4"/>
      <c r="B584" s="29" t="s">
        <v>3408</v>
      </c>
      <c r="C584" s="29" t="s">
        <v>106</v>
      </c>
      <c r="D584" s="29" t="s">
        <v>171</v>
      </c>
      <c r="E584" s="29" t="s">
        <v>172</v>
      </c>
      <c r="F584" s="29" t="s">
        <v>20</v>
      </c>
      <c r="G584" s="2" t="s">
        <v>3760</v>
      </c>
      <c r="H584" s="2" t="s">
        <v>3761</v>
      </c>
      <c r="I584" s="29" t="s">
        <v>107</v>
      </c>
      <c r="J584" s="29" t="s">
        <v>177</v>
      </c>
      <c r="K584" s="50"/>
      <c r="L584" s="29" t="s">
        <v>3411</v>
      </c>
      <c r="M584" s="29" t="s">
        <v>3412</v>
      </c>
      <c r="N584" s="29" t="s">
        <v>3762</v>
      </c>
      <c r="O584" s="29" t="s">
        <v>3763</v>
      </c>
      <c r="P584" s="1" t="s">
        <v>3764</v>
      </c>
      <c r="Q584" s="29" t="s">
        <v>3765</v>
      </c>
      <c r="R584" s="29"/>
      <c r="S584" s="29"/>
      <c r="T584" s="29"/>
      <c r="U584" s="29"/>
      <c r="V584" s="29"/>
    </row>
    <row r="585">
      <c r="A585" s="4"/>
      <c r="B585" s="29" t="s">
        <v>3408</v>
      </c>
      <c r="C585" s="29" t="s">
        <v>243</v>
      </c>
      <c r="D585" s="29" t="s">
        <v>171</v>
      </c>
      <c r="E585" s="29" t="s">
        <v>172</v>
      </c>
      <c r="F585" s="2" t="s">
        <v>229</v>
      </c>
      <c r="G585" s="2" t="s">
        <v>275</v>
      </c>
      <c r="H585" s="2" t="s">
        <v>2125</v>
      </c>
      <c r="I585" s="29" t="s">
        <v>247</v>
      </c>
      <c r="J585" s="29" t="s">
        <v>197</v>
      </c>
      <c r="L585" s="29" t="s">
        <v>3411</v>
      </c>
      <c r="M585" s="29" t="s">
        <v>3412</v>
      </c>
      <c r="N585" s="29" t="s">
        <v>3766</v>
      </c>
      <c r="O585" s="29" t="s">
        <v>3767</v>
      </c>
      <c r="P585" s="1" t="s">
        <v>3768</v>
      </c>
      <c r="Q585" s="29" t="s">
        <v>3769</v>
      </c>
      <c r="R585" s="29"/>
      <c r="S585" s="29"/>
      <c r="T585" s="29"/>
      <c r="U585" s="29"/>
      <c r="V585" s="29"/>
    </row>
    <row r="586">
      <c r="A586" s="4"/>
      <c r="B586" s="29" t="s">
        <v>3408</v>
      </c>
      <c r="C586" s="29" t="s">
        <v>2349</v>
      </c>
      <c r="D586" s="29" t="s">
        <v>158</v>
      </c>
      <c r="E586" s="29" t="s">
        <v>159</v>
      </c>
      <c r="F586" s="29" t="s">
        <v>213</v>
      </c>
      <c r="G586" s="29" t="s">
        <v>1883</v>
      </c>
      <c r="H586" s="29" t="s">
        <v>282</v>
      </c>
      <c r="I586" s="29" t="s">
        <v>2350</v>
      </c>
      <c r="J586" s="29" t="s">
        <v>177</v>
      </c>
      <c r="L586" s="29" t="s">
        <v>3411</v>
      </c>
      <c r="M586" s="29" t="s">
        <v>3412</v>
      </c>
      <c r="N586" s="29" t="s">
        <v>3770</v>
      </c>
      <c r="O586" s="29" t="s">
        <v>3771</v>
      </c>
      <c r="P586" s="1" t="s">
        <v>3772</v>
      </c>
      <c r="Q586" s="29" t="s">
        <v>3773</v>
      </c>
      <c r="R586" s="29"/>
      <c r="S586" s="29"/>
      <c r="T586" s="29"/>
      <c r="U586" s="29"/>
      <c r="V586" s="29"/>
    </row>
    <row r="587">
      <c r="A587" s="4"/>
      <c r="B587" s="29" t="s">
        <v>3408</v>
      </c>
      <c r="C587" s="29" t="s">
        <v>2349</v>
      </c>
      <c r="D587" s="29" t="s">
        <v>158</v>
      </c>
      <c r="E587" s="29" t="s">
        <v>159</v>
      </c>
      <c r="F587" s="2" t="s">
        <v>213</v>
      </c>
      <c r="G587" s="2" t="s">
        <v>1883</v>
      </c>
      <c r="H587" s="2" t="s">
        <v>282</v>
      </c>
      <c r="I587" s="29" t="s">
        <v>2350</v>
      </c>
      <c r="J587" s="29" t="s">
        <v>177</v>
      </c>
      <c r="K587" s="50"/>
      <c r="L587" s="29" t="s">
        <v>3411</v>
      </c>
      <c r="M587" s="29" t="s">
        <v>3412</v>
      </c>
      <c r="N587" s="29" t="s">
        <v>3774</v>
      </c>
      <c r="O587" s="29" t="s">
        <v>3775</v>
      </c>
      <c r="P587" s="1" t="s">
        <v>3772</v>
      </c>
      <c r="Q587" s="29" t="s">
        <v>3773</v>
      </c>
      <c r="R587" s="29"/>
      <c r="S587" s="29"/>
      <c r="T587" s="29"/>
      <c r="U587" s="29"/>
      <c r="V587" s="29"/>
    </row>
    <row r="588">
      <c r="A588" s="4"/>
      <c r="B588" s="29" t="s">
        <v>3408</v>
      </c>
      <c r="C588" s="29" t="s">
        <v>3776</v>
      </c>
      <c r="D588" s="29" t="s">
        <v>171</v>
      </c>
      <c r="E588" s="29" t="s">
        <v>172</v>
      </c>
      <c r="F588" s="29" t="s">
        <v>1776</v>
      </c>
      <c r="G588" s="2" t="s">
        <v>275</v>
      </c>
      <c r="H588" s="2" t="s">
        <v>2554</v>
      </c>
      <c r="I588" s="29" t="s">
        <v>3103</v>
      </c>
      <c r="J588" s="29" t="s">
        <v>177</v>
      </c>
      <c r="L588" s="29" t="s">
        <v>3411</v>
      </c>
      <c r="M588" s="29" t="s">
        <v>3412</v>
      </c>
      <c r="N588" s="29" t="s">
        <v>3777</v>
      </c>
      <c r="O588" s="29" t="s">
        <v>3778</v>
      </c>
      <c r="P588" s="1" t="s">
        <v>3779</v>
      </c>
      <c r="Q588" s="29" t="s">
        <v>3780</v>
      </c>
      <c r="R588" s="29"/>
      <c r="S588" s="29"/>
      <c r="T588" s="29"/>
      <c r="U588" s="29"/>
      <c r="V588" s="29"/>
    </row>
    <row r="589">
      <c r="A589" s="4"/>
      <c r="B589" s="29" t="s">
        <v>3408</v>
      </c>
      <c r="C589" s="29" t="s">
        <v>3781</v>
      </c>
      <c r="D589" s="29" t="s">
        <v>171</v>
      </c>
      <c r="E589" s="29" t="s">
        <v>172</v>
      </c>
      <c r="F589" s="29" t="s">
        <v>429</v>
      </c>
      <c r="G589" s="29" t="s">
        <v>275</v>
      </c>
      <c r="H589" s="29" t="s">
        <v>2554</v>
      </c>
      <c r="I589" s="29" t="s">
        <v>3782</v>
      </c>
      <c r="J589" s="29" t="s">
        <v>177</v>
      </c>
      <c r="L589" s="29" t="s">
        <v>3411</v>
      </c>
      <c r="M589" s="29" t="s">
        <v>3412</v>
      </c>
      <c r="N589" s="29" t="s">
        <v>3783</v>
      </c>
      <c r="O589" s="29" t="s">
        <v>3784</v>
      </c>
      <c r="P589" s="1" t="s">
        <v>3785</v>
      </c>
      <c r="Q589" s="29" t="s">
        <v>3786</v>
      </c>
      <c r="R589" s="29"/>
      <c r="S589" s="29"/>
      <c r="T589" s="29"/>
      <c r="U589" s="29"/>
      <c r="V589" s="29"/>
    </row>
    <row r="590">
      <c r="A590" s="4"/>
      <c r="B590" s="29" t="s">
        <v>3408</v>
      </c>
      <c r="C590" s="29" t="s">
        <v>2219</v>
      </c>
      <c r="D590" s="29" t="s">
        <v>158</v>
      </c>
      <c r="E590" s="29" t="s">
        <v>202</v>
      </c>
      <c r="F590" s="29" t="s">
        <v>152</v>
      </c>
      <c r="G590" s="29" t="s">
        <v>153</v>
      </c>
      <c r="H590" s="29" t="s">
        <v>2220</v>
      </c>
      <c r="I590" s="29" t="s">
        <v>1011</v>
      </c>
      <c r="J590" s="29" t="s">
        <v>197</v>
      </c>
      <c r="L590" s="29" t="s">
        <v>3411</v>
      </c>
      <c r="M590" s="29" t="s">
        <v>3412</v>
      </c>
      <c r="N590" s="29" t="s">
        <v>3787</v>
      </c>
      <c r="O590" s="29" t="s">
        <v>3788</v>
      </c>
      <c r="P590" s="1" t="s">
        <v>3789</v>
      </c>
      <c r="Q590" s="29" t="s">
        <v>3790</v>
      </c>
      <c r="R590" s="29"/>
      <c r="S590" s="29"/>
      <c r="T590" s="29"/>
      <c r="U590" s="29"/>
      <c r="V590" s="29"/>
    </row>
    <row r="591">
      <c r="A591" s="4"/>
      <c r="B591" s="29" t="s">
        <v>3408</v>
      </c>
      <c r="C591" s="29" t="s">
        <v>3791</v>
      </c>
      <c r="D591" s="29" t="s">
        <v>171</v>
      </c>
      <c r="E591" s="29" t="s">
        <v>202</v>
      </c>
      <c r="F591" s="29" t="s">
        <v>2553</v>
      </c>
      <c r="G591" s="29" t="s">
        <v>1883</v>
      </c>
      <c r="H591" s="29" t="s">
        <v>2153</v>
      </c>
      <c r="I591" s="29" t="s">
        <v>3792</v>
      </c>
      <c r="J591" s="29" t="s">
        <v>177</v>
      </c>
      <c r="L591" s="29" t="s">
        <v>3411</v>
      </c>
      <c r="M591" s="29" t="s">
        <v>3412</v>
      </c>
      <c r="N591" s="29" t="s">
        <v>3793</v>
      </c>
      <c r="O591" s="29" t="s">
        <v>3794</v>
      </c>
      <c r="P591" s="1" t="s">
        <v>3795</v>
      </c>
      <c r="Q591" s="29" t="s">
        <v>3796</v>
      </c>
      <c r="R591" s="29"/>
      <c r="S591" s="29"/>
      <c r="T591" s="29"/>
      <c r="U591" s="29"/>
      <c r="V591" s="29"/>
    </row>
    <row r="592">
      <c r="A592" s="4"/>
      <c r="B592" s="29" t="s">
        <v>3408</v>
      </c>
      <c r="C592" s="29" t="s">
        <v>2257</v>
      </c>
      <c r="D592" s="29" t="s">
        <v>158</v>
      </c>
      <c r="E592" s="29" t="s">
        <v>159</v>
      </c>
      <c r="F592" s="2" t="s">
        <v>2258</v>
      </c>
      <c r="G592" s="2" t="s">
        <v>275</v>
      </c>
      <c r="H592" s="2" t="s">
        <v>612</v>
      </c>
      <c r="I592" s="29" t="s">
        <v>2259</v>
      </c>
      <c r="J592" s="29" t="s">
        <v>164</v>
      </c>
      <c r="K592" s="50"/>
      <c r="L592" s="29" t="s">
        <v>3411</v>
      </c>
      <c r="M592" s="29" t="s">
        <v>3412</v>
      </c>
      <c r="N592" s="29" t="s">
        <v>3797</v>
      </c>
      <c r="O592" s="29" t="s">
        <v>3798</v>
      </c>
      <c r="P592" s="1" t="s">
        <v>3799</v>
      </c>
      <c r="Q592" s="29" t="s">
        <v>3800</v>
      </c>
      <c r="R592" s="29"/>
      <c r="S592" s="29"/>
      <c r="T592" s="29"/>
      <c r="U592" s="29"/>
      <c r="V592" s="29"/>
    </row>
    <row r="593">
      <c r="A593" s="4"/>
      <c r="B593" s="29" t="s">
        <v>3408</v>
      </c>
      <c r="C593" s="29" t="s">
        <v>3801</v>
      </c>
      <c r="D593" s="29" t="s">
        <v>158</v>
      </c>
      <c r="E593" s="29" t="s">
        <v>172</v>
      </c>
      <c r="F593" s="29" t="s">
        <v>229</v>
      </c>
      <c r="G593" s="29" t="s">
        <v>230</v>
      </c>
      <c r="H593" s="29" t="s">
        <v>3802</v>
      </c>
      <c r="I593" s="29" t="s">
        <v>3803</v>
      </c>
      <c r="J593" s="29" t="s">
        <v>177</v>
      </c>
      <c r="L593" s="29" t="s">
        <v>3411</v>
      </c>
      <c r="M593" s="29" t="s">
        <v>3412</v>
      </c>
      <c r="N593" s="29" t="s">
        <v>3804</v>
      </c>
      <c r="O593" s="29" t="s">
        <v>3805</v>
      </c>
      <c r="P593" s="1" t="s">
        <v>3806</v>
      </c>
      <c r="Q593" s="29" t="s">
        <v>3807</v>
      </c>
      <c r="R593" s="29"/>
      <c r="S593" s="29"/>
      <c r="T593" s="29"/>
      <c r="U593" s="29"/>
      <c r="V593" s="29"/>
    </row>
    <row r="594">
      <c r="A594" s="4"/>
      <c r="B594" s="29" t="s">
        <v>3408</v>
      </c>
      <c r="C594" s="29" t="s">
        <v>281</v>
      </c>
      <c r="D594" s="29" t="s">
        <v>158</v>
      </c>
      <c r="E594" s="29" t="s">
        <v>159</v>
      </c>
      <c r="F594" s="29" t="s">
        <v>213</v>
      </c>
      <c r="G594" s="29" t="s">
        <v>214</v>
      </c>
      <c r="H594" s="29" t="s">
        <v>282</v>
      </c>
      <c r="I594" s="29" t="s">
        <v>283</v>
      </c>
      <c r="J594" s="29" t="s">
        <v>177</v>
      </c>
      <c r="L594" s="29" t="s">
        <v>3411</v>
      </c>
      <c r="M594" s="29" t="s">
        <v>3412</v>
      </c>
      <c r="N594" s="29" t="s">
        <v>3808</v>
      </c>
      <c r="O594" s="29" t="s">
        <v>3809</v>
      </c>
      <c r="P594" s="1" t="s">
        <v>3810</v>
      </c>
      <c r="Q594" s="29" t="s">
        <v>3811</v>
      </c>
      <c r="R594" s="29"/>
      <c r="S594" s="29"/>
      <c r="T594" s="29"/>
      <c r="U594" s="29"/>
      <c r="V594" s="29"/>
    </row>
    <row r="595">
      <c r="A595" s="4"/>
      <c r="B595" s="29" t="s">
        <v>3408</v>
      </c>
      <c r="C595" s="29" t="s">
        <v>3812</v>
      </c>
      <c r="D595" s="29" t="s">
        <v>171</v>
      </c>
      <c r="E595" s="29" t="s">
        <v>289</v>
      </c>
      <c r="F595" s="29" t="s">
        <v>2553</v>
      </c>
      <c r="G595" s="29" t="s">
        <v>2993</v>
      </c>
      <c r="H595" s="29" t="s">
        <v>2731</v>
      </c>
      <c r="I595" s="29" t="s">
        <v>3286</v>
      </c>
      <c r="J595" s="29" t="s">
        <v>197</v>
      </c>
      <c r="L595" s="29" t="s">
        <v>3411</v>
      </c>
      <c r="M595" s="29" t="s">
        <v>3412</v>
      </c>
      <c r="N595" s="29" t="s">
        <v>3813</v>
      </c>
      <c r="O595" s="29" t="s">
        <v>3814</v>
      </c>
      <c r="P595" s="1" t="s">
        <v>3815</v>
      </c>
      <c r="Q595" s="29" t="s">
        <v>3816</v>
      </c>
      <c r="R595" s="29"/>
      <c r="S595" s="29"/>
      <c r="T595" s="29"/>
      <c r="U595" s="29"/>
      <c r="V595" s="29"/>
    </row>
    <row r="596">
      <c r="A596" s="4"/>
      <c r="B596" s="29" t="s">
        <v>3408</v>
      </c>
      <c r="C596" s="29" t="s">
        <v>3817</v>
      </c>
      <c r="D596" s="29" t="s">
        <v>158</v>
      </c>
      <c r="E596" s="29" t="s">
        <v>159</v>
      </c>
      <c r="F596" s="2" t="s">
        <v>2729</v>
      </c>
      <c r="G596" s="2" t="s">
        <v>3598</v>
      </c>
      <c r="H596" s="2" t="s">
        <v>3646</v>
      </c>
      <c r="I596" s="29" t="s">
        <v>3818</v>
      </c>
      <c r="J596" s="29" t="s">
        <v>164</v>
      </c>
      <c r="L596" s="29" t="s">
        <v>3411</v>
      </c>
      <c r="M596" s="29" t="s">
        <v>3412</v>
      </c>
      <c r="N596" s="29" t="s">
        <v>3819</v>
      </c>
      <c r="O596" s="29" t="s">
        <v>3820</v>
      </c>
      <c r="P596" s="1" t="s">
        <v>3821</v>
      </c>
      <c r="Q596" s="29" t="s">
        <v>3822</v>
      </c>
      <c r="R596" s="29"/>
      <c r="S596" s="29"/>
      <c r="T596" s="29"/>
      <c r="U596" s="29"/>
      <c r="V596" s="29"/>
    </row>
    <row r="597">
      <c r="A597" s="4"/>
      <c r="B597" s="29" t="s">
        <v>3408</v>
      </c>
      <c r="C597" s="29" t="s">
        <v>2113</v>
      </c>
      <c r="D597" s="29" t="s">
        <v>158</v>
      </c>
      <c r="E597" s="29" t="s">
        <v>172</v>
      </c>
      <c r="F597" s="29" t="s">
        <v>1289</v>
      </c>
      <c r="G597" s="29" t="s">
        <v>1483</v>
      </c>
      <c r="H597" s="29" t="s">
        <v>3280</v>
      </c>
      <c r="I597" s="29" t="s">
        <v>2114</v>
      </c>
      <c r="J597" s="29" t="s">
        <v>177</v>
      </c>
      <c r="L597" s="29" t="s">
        <v>3411</v>
      </c>
      <c r="M597" s="29" t="s">
        <v>3412</v>
      </c>
      <c r="N597" s="29" t="s">
        <v>3823</v>
      </c>
      <c r="O597" s="29" t="s">
        <v>3824</v>
      </c>
      <c r="P597" s="1" t="s">
        <v>3825</v>
      </c>
      <c r="Q597" s="29" t="s">
        <v>3826</v>
      </c>
      <c r="R597" s="29"/>
      <c r="S597" s="29"/>
      <c r="T597" s="29"/>
      <c r="U597" s="29"/>
      <c r="V597" s="29"/>
    </row>
    <row r="598">
      <c r="A598" s="4"/>
      <c r="B598" s="29" t="s">
        <v>3408</v>
      </c>
      <c r="C598" s="29" t="s">
        <v>2268</v>
      </c>
      <c r="D598" s="29" t="s">
        <v>158</v>
      </c>
      <c r="E598" s="29" t="s">
        <v>202</v>
      </c>
      <c r="F598" s="29" t="s">
        <v>229</v>
      </c>
      <c r="G598" s="29" t="s">
        <v>275</v>
      </c>
      <c r="H598" s="29" t="s">
        <v>612</v>
      </c>
      <c r="I598" s="29" t="s">
        <v>893</v>
      </c>
      <c r="J598" s="29" t="s">
        <v>164</v>
      </c>
      <c r="L598" s="29" t="s">
        <v>3411</v>
      </c>
      <c r="M598" s="29" t="s">
        <v>3412</v>
      </c>
      <c r="N598" s="29" t="s">
        <v>3827</v>
      </c>
      <c r="O598" s="29" t="s">
        <v>3828</v>
      </c>
      <c r="P598" s="1" t="s">
        <v>3829</v>
      </c>
      <c r="Q598" s="29" t="s">
        <v>3830</v>
      </c>
      <c r="R598" s="29"/>
      <c r="S598" s="29"/>
      <c r="T598" s="29"/>
      <c r="U598" s="29"/>
      <c r="V598" s="29"/>
    </row>
    <row r="599">
      <c r="A599" s="4"/>
      <c r="B599" s="29" t="s">
        <v>3408</v>
      </c>
      <c r="C599" s="29" t="s">
        <v>1330</v>
      </c>
      <c r="D599" s="29" t="s">
        <v>158</v>
      </c>
      <c r="E599" s="29" t="s">
        <v>159</v>
      </c>
      <c r="F599" s="29" t="s">
        <v>229</v>
      </c>
      <c r="G599" s="29" t="s">
        <v>275</v>
      </c>
      <c r="H599" s="29" t="s">
        <v>276</v>
      </c>
      <c r="I599" s="29" t="s">
        <v>155</v>
      </c>
      <c r="J599" s="29" t="s">
        <v>197</v>
      </c>
      <c r="L599" s="29" t="s">
        <v>3411</v>
      </c>
      <c r="M599" s="29" t="s">
        <v>3412</v>
      </c>
      <c r="N599" s="29" t="s">
        <v>3831</v>
      </c>
      <c r="O599" s="29" t="s">
        <v>3832</v>
      </c>
      <c r="P599" s="1" t="s">
        <v>3833</v>
      </c>
      <c r="Q599" s="29" t="s">
        <v>3834</v>
      </c>
      <c r="R599" s="29"/>
      <c r="S599" s="29"/>
      <c r="T599" s="29"/>
      <c r="U599" s="29"/>
      <c r="V599" s="29"/>
    </row>
    <row r="600">
      <c r="A600" s="4"/>
      <c r="B600" s="29" t="s">
        <v>3408</v>
      </c>
      <c r="C600" s="29" t="s">
        <v>3835</v>
      </c>
      <c r="D600" s="29" t="s">
        <v>171</v>
      </c>
      <c r="E600" s="29" t="s">
        <v>289</v>
      </c>
      <c r="F600" s="2" t="s">
        <v>229</v>
      </c>
      <c r="G600" s="2" t="s">
        <v>275</v>
      </c>
      <c r="H600" s="2" t="s">
        <v>276</v>
      </c>
      <c r="I600" s="29" t="s">
        <v>1335</v>
      </c>
      <c r="J600" s="29" t="s">
        <v>197</v>
      </c>
      <c r="K600" s="50"/>
      <c r="L600" s="29" t="s">
        <v>3411</v>
      </c>
      <c r="M600" s="29" t="s">
        <v>3412</v>
      </c>
      <c r="N600" s="29" t="s">
        <v>3836</v>
      </c>
      <c r="O600" s="29" t="s">
        <v>3837</v>
      </c>
      <c r="P600" s="1" t="s">
        <v>3838</v>
      </c>
      <c r="Q600" s="29" t="s">
        <v>3839</v>
      </c>
      <c r="R600" s="29"/>
      <c r="S600" s="29"/>
      <c r="T600" s="29"/>
      <c r="U600" s="29"/>
      <c r="V600" s="29"/>
    </row>
    <row r="601">
      <c r="A601" s="4"/>
      <c r="B601" s="29" t="s">
        <v>3840</v>
      </c>
      <c r="C601" s="1" t="s">
        <v>2124</v>
      </c>
      <c r="D601" s="1" t="s">
        <v>171</v>
      </c>
      <c r="E601" s="1" t="s">
        <v>172</v>
      </c>
      <c r="F601" s="50" t="s">
        <v>229</v>
      </c>
      <c r="G601" s="50" t="s">
        <v>275</v>
      </c>
      <c r="H601" s="50" t="s">
        <v>2050</v>
      </c>
      <c r="I601" s="1" t="s">
        <v>247</v>
      </c>
      <c r="J601" s="1" t="s">
        <v>197</v>
      </c>
      <c r="K601" s="50"/>
      <c r="L601" s="29" t="s">
        <v>1060</v>
      </c>
      <c r="M601" s="29">
        <v>44315.0</v>
      </c>
      <c r="N601" s="29" t="s">
        <v>3841</v>
      </c>
      <c r="O601" s="29" t="s">
        <v>3842</v>
      </c>
      <c r="P601" s="1" t="s">
        <v>3843</v>
      </c>
      <c r="Q601" s="29" t="s">
        <v>3844</v>
      </c>
      <c r="R601" s="29"/>
      <c r="S601" s="29"/>
      <c r="T601" s="29"/>
      <c r="U601" s="29"/>
      <c r="V601" s="29"/>
    </row>
    <row r="602">
      <c r="A602" s="4"/>
      <c r="B602" s="29" t="s">
        <v>3840</v>
      </c>
      <c r="C602" s="1" t="s">
        <v>3845</v>
      </c>
      <c r="D602" s="1" t="s">
        <v>3846</v>
      </c>
      <c r="E602" s="1" t="s">
        <v>159</v>
      </c>
      <c r="F602" s="1" t="s">
        <v>152</v>
      </c>
      <c r="G602" s="1" t="s">
        <v>222</v>
      </c>
      <c r="H602" s="1" t="s">
        <v>1123</v>
      </c>
      <c r="I602" s="1" t="s">
        <v>3847</v>
      </c>
      <c r="J602" s="1" t="s">
        <v>177</v>
      </c>
      <c r="L602" s="29" t="s">
        <v>1060</v>
      </c>
      <c r="M602" s="29">
        <v>44315.0</v>
      </c>
      <c r="N602" s="29" t="s">
        <v>3848</v>
      </c>
      <c r="O602" s="29" t="s">
        <v>3849</v>
      </c>
      <c r="P602" s="1" t="s">
        <v>3850</v>
      </c>
      <c r="Q602" s="29" t="s">
        <v>3851</v>
      </c>
      <c r="R602" s="29"/>
      <c r="S602" s="29"/>
      <c r="T602" s="29"/>
      <c r="U602" s="29"/>
      <c r="V602" s="29"/>
    </row>
    <row r="603">
      <c r="A603" s="4"/>
      <c r="B603" s="29" t="s">
        <v>3840</v>
      </c>
      <c r="C603" s="1" t="s">
        <v>1128</v>
      </c>
      <c r="D603" s="1" t="s">
        <v>171</v>
      </c>
      <c r="E603" s="1" t="s">
        <v>202</v>
      </c>
      <c r="F603" s="1" t="s">
        <v>221</v>
      </c>
      <c r="G603" s="1" t="s">
        <v>275</v>
      </c>
      <c r="H603" s="1" t="s">
        <v>3852</v>
      </c>
      <c r="I603" s="1" t="s">
        <v>1129</v>
      </c>
      <c r="J603" s="1" t="s">
        <v>197</v>
      </c>
      <c r="L603" s="29" t="s">
        <v>1060</v>
      </c>
      <c r="M603" s="29">
        <v>44315.0</v>
      </c>
      <c r="N603" s="29" t="s">
        <v>3853</v>
      </c>
      <c r="O603" s="29" t="s">
        <v>3854</v>
      </c>
      <c r="P603" s="1" t="s">
        <v>3855</v>
      </c>
      <c r="Q603" s="29" t="s">
        <v>3851</v>
      </c>
      <c r="R603" s="29"/>
      <c r="S603" s="29"/>
      <c r="T603" s="29"/>
      <c r="U603" s="29"/>
      <c r="V603" s="29"/>
    </row>
    <row r="604">
      <c r="A604" s="4"/>
      <c r="B604" s="29" t="s">
        <v>3840</v>
      </c>
      <c r="C604" s="1" t="s">
        <v>3856</v>
      </c>
      <c r="D604" s="1" t="s">
        <v>171</v>
      </c>
      <c r="E604" s="1" t="s">
        <v>202</v>
      </c>
      <c r="F604" s="1" t="s">
        <v>229</v>
      </c>
      <c r="G604" s="1" t="s">
        <v>222</v>
      </c>
      <c r="H604" s="1" t="s">
        <v>1142</v>
      </c>
      <c r="I604" s="1" t="s">
        <v>3857</v>
      </c>
      <c r="J604" s="1" t="s">
        <v>197</v>
      </c>
      <c r="L604" s="29" t="s">
        <v>1060</v>
      </c>
      <c r="M604" s="29">
        <v>44315.0</v>
      </c>
      <c r="N604" s="29" t="s">
        <v>3858</v>
      </c>
      <c r="O604" s="29" t="s">
        <v>3859</v>
      </c>
      <c r="P604" s="1" t="s">
        <v>3860</v>
      </c>
      <c r="Q604" s="29" t="s">
        <v>3851</v>
      </c>
      <c r="R604" s="29"/>
      <c r="S604" s="29"/>
      <c r="T604" s="29"/>
      <c r="U604" s="29"/>
      <c r="V604" s="29"/>
    </row>
    <row r="605">
      <c r="A605" s="4"/>
      <c r="B605" s="29" t="s">
        <v>3840</v>
      </c>
      <c r="C605" s="1" t="s">
        <v>937</v>
      </c>
      <c r="D605" s="1" t="s">
        <v>3846</v>
      </c>
      <c r="E605" s="1" t="s">
        <v>159</v>
      </c>
      <c r="F605" s="1" t="s">
        <v>610</v>
      </c>
      <c r="G605" s="1" t="s">
        <v>275</v>
      </c>
      <c r="H605" s="1" t="s">
        <v>938</v>
      </c>
      <c r="I605" s="1" t="s">
        <v>319</v>
      </c>
      <c r="J605" s="1" t="s">
        <v>177</v>
      </c>
      <c r="L605" s="29" t="s">
        <v>1060</v>
      </c>
      <c r="M605" s="29">
        <v>44315.0</v>
      </c>
      <c r="N605" s="29" t="s">
        <v>3861</v>
      </c>
      <c r="O605" s="29" t="s">
        <v>3862</v>
      </c>
      <c r="P605" s="1" t="s">
        <v>3863</v>
      </c>
      <c r="Q605" s="29" t="s">
        <v>3851</v>
      </c>
      <c r="R605" s="29"/>
      <c r="S605" s="29"/>
      <c r="T605" s="29"/>
      <c r="U605" s="29"/>
      <c r="V605" s="29"/>
    </row>
    <row r="606">
      <c r="A606" s="4"/>
      <c r="B606" s="29" t="s">
        <v>3840</v>
      </c>
      <c r="C606" s="1" t="s">
        <v>1068</v>
      </c>
      <c r="D606" s="1" t="s">
        <v>3846</v>
      </c>
      <c r="E606" s="1" t="s">
        <v>159</v>
      </c>
      <c r="F606" s="50" t="s">
        <v>229</v>
      </c>
      <c r="G606" s="50" t="s">
        <v>222</v>
      </c>
      <c r="H606" s="50" t="s">
        <v>612</v>
      </c>
      <c r="I606" s="1" t="s">
        <v>1069</v>
      </c>
      <c r="J606" s="1" t="s">
        <v>177</v>
      </c>
      <c r="L606" s="29" t="s">
        <v>1060</v>
      </c>
      <c r="M606" s="29">
        <v>44315.0</v>
      </c>
      <c r="N606" s="29" t="s">
        <v>3864</v>
      </c>
      <c r="O606" s="29" t="s">
        <v>3865</v>
      </c>
      <c r="P606" s="1" t="s">
        <v>3866</v>
      </c>
      <c r="Q606" s="29" t="s">
        <v>3851</v>
      </c>
      <c r="R606" s="29"/>
      <c r="S606" s="29"/>
      <c r="T606" s="29"/>
      <c r="U606" s="29"/>
      <c r="V606" s="29"/>
    </row>
    <row r="607">
      <c r="A607" s="4"/>
      <c r="B607" s="29" t="s">
        <v>3840</v>
      </c>
      <c r="C607" s="1" t="s">
        <v>3867</v>
      </c>
      <c r="D607" s="1" t="s">
        <v>3868</v>
      </c>
      <c r="E607" s="1" t="s">
        <v>3869</v>
      </c>
      <c r="F607" s="1" t="s">
        <v>1018</v>
      </c>
      <c r="G607" s="1" t="s">
        <v>275</v>
      </c>
      <c r="H607" s="1" t="s">
        <v>3452</v>
      </c>
      <c r="I607" s="1" t="s">
        <v>3870</v>
      </c>
      <c r="J607" s="1" t="s">
        <v>164</v>
      </c>
      <c r="L607" s="29" t="s">
        <v>1060</v>
      </c>
      <c r="M607" s="29">
        <v>44315.0</v>
      </c>
      <c r="N607" s="29" t="s">
        <v>3871</v>
      </c>
      <c r="O607" s="29" t="s">
        <v>3872</v>
      </c>
      <c r="P607" s="1" t="s">
        <v>3873</v>
      </c>
      <c r="Q607" s="29" t="s">
        <v>3851</v>
      </c>
      <c r="R607" s="29"/>
      <c r="S607" s="29"/>
      <c r="T607" s="29"/>
      <c r="U607" s="29"/>
      <c r="V607" s="29"/>
    </row>
    <row r="608">
      <c r="A608" s="4"/>
      <c r="B608" s="29" t="s">
        <v>3840</v>
      </c>
      <c r="C608" s="1" t="s">
        <v>3874</v>
      </c>
      <c r="D608" s="1" t="s">
        <v>2119</v>
      </c>
      <c r="E608" s="1" t="s">
        <v>159</v>
      </c>
      <c r="F608" s="1" t="s">
        <v>152</v>
      </c>
      <c r="G608" s="50" t="s">
        <v>222</v>
      </c>
      <c r="H608" s="50" t="s">
        <v>231</v>
      </c>
      <c r="I608" s="1" t="s">
        <v>3875</v>
      </c>
      <c r="J608" s="1" t="s">
        <v>197</v>
      </c>
      <c r="K608" s="50"/>
      <c r="L608" s="29" t="s">
        <v>1060</v>
      </c>
      <c r="M608" s="29">
        <v>44315.0</v>
      </c>
      <c r="N608" s="29" t="s">
        <v>3876</v>
      </c>
      <c r="O608" s="29" t="s">
        <v>3877</v>
      </c>
      <c r="P608" s="1" t="s">
        <v>3878</v>
      </c>
      <c r="Q608" s="29" t="s">
        <v>3851</v>
      </c>
      <c r="R608" s="29"/>
      <c r="S608" s="29"/>
      <c r="T608" s="29"/>
      <c r="U608" s="29"/>
      <c r="V608" s="29"/>
    </row>
    <row r="609">
      <c r="A609" s="4"/>
      <c r="B609" s="29" t="s">
        <v>3840</v>
      </c>
      <c r="C609" s="1" t="s">
        <v>3879</v>
      </c>
      <c r="D609" s="1" t="s">
        <v>3846</v>
      </c>
      <c r="E609" s="1" t="s">
        <v>159</v>
      </c>
      <c r="F609" s="1" t="s">
        <v>229</v>
      </c>
      <c r="G609" s="1" t="s">
        <v>275</v>
      </c>
      <c r="H609" s="1" t="s">
        <v>2554</v>
      </c>
      <c r="I609" s="1" t="s">
        <v>3880</v>
      </c>
      <c r="J609" s="1" t="s">
        <v>177</v>
      </c>
      <c r="L609" s="29" t="s">
        <v>1060</v>
      </c>
      <c r="M609" s="29">
        <v>44315.0</v>
      </c>
      <c r="N609" s="29" t="s">
        <v>3881</v>
      </c>
      <c r="O609" s="29" t="s">
        <v>3882</v>
      </c>
      <c r="P609" s="1" t="s">
        <v>3883</v>
      </c>
      <c r="Q609" s="29" t="s">
        <v>3884</v>
      </c>
      <c r="R609" s="29"/>
      <c r="S609" s="29"/>
      <c r="T609" s="29"/>
      <c r="U609" s="29"/>
      <c r="V609" s="29"/>
    </row>
    <row r="610">
      <c r="A610" s="4"/>
      <c r="B610" s="29" t="s">
        <v>3840</v>
      </c>
      <c r="C610" s="1" t="s">
        <v>260</v>
      </c>
      <c r="D610" s="1" t="s">
        <v>171</v>
      </c>
      <c r="E610" s="1" t="s">
        <v>202</v>
      </c>
      <c r="F610" s="1" t="s">
        <v>152</v>
      </c>
      <c r="G610" s="1" t="s">
        <v>222</v>
      </c>
      <c r="H610" s="1" t="s">
        <v>527</v>
      </c>
      <c r="I610" s="1" t="s">
        <v>262</v>
      </c>
      <c r="J610" s="1" t="s">
        <v>164</v>
      </c>
      <c r="L610" s="29" t="s">
        <v>1060</v>
      </c>
      <c r="M610" s="29">
        <v>44315.0</v>
      </c>
      <c r="N610" s="29" t="s">
        <v>3885</v>
      </c>
      <c r="O610" s="29" t="s">
        <v>3886</v>
      </c>
      <c r="P610" s="1" t="s">
        <v>3887</v>
      </c>
      <c r="Q610" s="29" t="s">
        <v>3884</v>
      </c>
      <c r="R610" s="29"/>
      <c r="S610" s="29"/>
      <c r="T610" s="29"/>
      <c r="U610" s="29"/>
      <c r="V610" s="29"/>
    </row>
    <row r="611">
      <c r="A611" s="4"/>
      <c r="B611" s="29" t="s">
        <v>3840</v>
      </c>
      <c r="C611" s="1" t="s">
        <v>2192</v>
      </c>
      <c r="D611" s="1" t="s">
        <v>171</v>
      </c>
      <c r="E611" s="1" t="s">
        <v>172</v>
      </c>
      <c r="F611" s="1" t="s">
        <v>1289</v>
      </c>
      <c r="G611" s="1" t="s">
        <v>275</v>
      </c>
      <c r="H611" s="1" t="s">
        <v>3888</v>
      </c>
      <c r="I611" s="1" t="s">
        <v>2194</v>
      </c>
      <c r="J611" s="1" t="s">
        <v>197</v>
      </c>
      <c r="L611" s="29" t="s">
        <v>1060</v>
      </c>
      <c r="M611" s="29">
        <v>44315.0</v>
      </c>
      <c r="N611" s="29" t="s">
        <v>3889</v>
      </c>
      <c r="O611" s="29" t="s">
        <v>3890</v>
      </c>
      <c r="P611" s="1" t="s">
        <v>3891</v>
      </c>
      <c r="Q611" s="29" t="s">
        <v>3884</v>
      </c>
      <c r="R611" s="29"/>
      <c r="S611" s="29"/>
      <c r="T611" s="29"/>
      <c r="U611" s="29"/>
      <c r="V611" s="29"/>
    </row>
    <row r="612">
      <c r="A612" s="4"/>
      <c r="B612" s="29" t="s">
        <v>3840</v>
      </c>
      <c r="C612" s="1" t="s">
        <v>3892</v>
      </c>
      <c r="D612" s="1" t="s">
        <v>2119</v>
      </c>
      <c r="E612" s="1" t="s">
        <v>159</v>
      </c>
      <c r="F612" s="50" t="s">
        <v>961</v>
      </c>
      <c r="G612" s="50" t="s">
        <v>222</v>
      </c>
      <c r="H612" s="50" t="s">
        <v>962</v>
      </c>
      <c r="I612" s="1" t="s">
        <v>2252</v>
      </c>
      <c r="J612" s="1" t="s">
        <v>177</v>
      </c>
      <c r="K612" s="50"/>
      <c r="L612" s="29" t="s">
        <v>1060</v>
      </c>
      <c r="M612" s="29">
        <v>44315.0</v>
      </c>
      <c r="N612" s="29" t="s">
        <v>3893</v>
      </c>
      <c r="O612" s="29" t="s">
        <v>3894</v>
      </c>
      <c r="P612" s="1" t="s">
        <v>3895</v>
      </c>
      <c r="Q612" s="29" t="s">
        <v>3884</v>
      </c>
      <c r="R612" s="29"/>
      <c r="S612" s="29"/>
      <c r="T612" s="29"/>
      <c r="U612" s="29"/>
      <c r="V612" s="29"/>
    </row>
    <row r="613">
      <c r="A613" s="4"/>
      <c r="B613" s="29" t="s">
        <v>3840</v>
      </c>
      <c r="C613" s="1" t="s">
        <v>3896</v>
      </c>
      <c r="D613" s="1" t="s">
        <v>2119</v>
      </c>
      <c r="E613" s="1" t="s">
        <v>159</v>
      </c>
      <c r="F613" s="50" t="s">
        <v>1018</v>
      </c>
      <c r="G613" s="50" t="s">
        <v>275</v>
      </c>
      <c r="H613" s="50" t="s">
        <v>612</v>
      </c>
      <c r="I613" s="1" t="s">
        <v>3897</v>
      </c>
      <c r="J613" s="1" t="s">
        <v>164</v>
      </c>
      <c r="K613" s="50"/>
      <c r="L613" s="29" t="s">
        <v>1060</v>
      </c>
      <c r="M613" s="29">
        <v>44315.0</v>
      </c>
      <c r="N613" s="29" t="s">
        <v>3898</v>
      </c>
      <c r="O613" s="29" t="s">
        <v>3899</v>
      </c>
      <c r="P613" s="1" t="s">
        <v>3900</v>
      </c>
      <c r="Q613" s="29" t="s">
        <v>3884</v>
      </c>
      <c r="R613" s="29"/>
      <c r="S613" s="29"/>
      <c r="T613" s="29"/>
      <c r="U613" s="29"/>
      <c r="V613" s="29"/>
    </row>
    <row r="614">
      <c r="A614" s="4"/>
      <c r="B614" s="29" t="s">
        <v>3840</v>
      </c>
      <c r="C614" s="1" t="s">
        <v>960</v>
      </c>
      <c r="D614" s="1" t="s">
        <v>3846</v>
      </c>
      <c r="E614" s="1" t="s">
        <v>159</v>
      </c>
      <c r="F614" s="1" t="s">
        <v>221</v>
      </c>
      <c r="G614" s="1" t="s">
        <v>222</v>
      </c>
      <c r="H614" s="1" t="s">
        <v>962</v>
      </c>
      <c r="I614" s="1" t="s">
        <v>963</v>
      </c>
      <c r="J614" s="1" t="s">
        <v>177</v>
      </c>
      <c r="L614" s="29" t="s">
        <v>1060</v>
      </c>
      <c r="M614" s="29">
        <v>44315.0</v>
      </c>
      <c r="N614" s="29" t="s">
        <v>3901</v>
      </c>
      <c r="O614" s="29" t="s">
        <v>3902</v>
      </c>
      <c r="P614" s="1" t="s">
        <v>3903</v>
      </c>
      <c r="Q614" s="29" t="s">
        <v>3884</v>
      </c>
      <c r="R614" s="29"/>
      <c r="S614" s="29"/>
      <c r="T614" s="29"/>
      <c r="U614" s="29"/>
      <c r="V614" s="29"/>
    </row>
    <row r="615">
      <c r="A615" s="4"/>
      <c r="B615" s="29" t="s">
        <v>3840</v>
      </c>
      <c r="C615" s="1" t="s">
        <v>3904</v>
      </c>
      <c r="D615" s="1" t="s">
        <v>3846</v>
      </c>
      <c r="E615" s="1" t="s">
        <v>159</v>
      </c>
      <c r="F615" s="1" t="s">
        <v>152</v>
      </c>
      <c r="G615" s="1" t="s">
        <v>275</v>
      </c>
      <c r="H615" s="1" t="s">
        <v>3452</v>
      </c>
      <c r="I615" s="1" t="s">
        <v>3453</v>
      </c>
      <c r="J615" s="1" t="s">
        <v>197</v>
      </c>
      <c r="L615" s="29" t="s">
        <v>1060</v>
      </c>
      <c r="M615" s="29">
        <v>44315.0</v>
      </c>
      <c r="N615" s="29" t="s">
        <v>3905</v>
      </c>
      <c r="O615" s="29" t="s">
        <v>3906</v>
      </c>
      <c r="P615" s="1" t="s">
        <v>3907</v>
      </c>
      <c r="Q615" s="29" t="s">
        <v>3884</v>
      </c>
      <c r="R615" s="29"/>
      <c r="S615" s="29"/>
      <c r="T615" s="29"/>
      <c r="U615" s="29"/>
      <c r="V615" s="29"/>
    </row>
    <row r="616">
      <c r="A616" s="4"/>
      <c r="B616" s="29" t="s">
        <v>3840</v>
      </c>
      <c r="C616" s="1" t="s">
        <v>2280</v>
      </c>
      <c r="D616" s="1" t="s">
        <v>171</v>
      </c>
      <c r="E616" s="1" t="s">
        <v>202</v>
      </c>
      <c r="F616" s="1" t="s">
        <v>229</v>
      </c>
      <c r="G616" s="1" t="s">
        <v>222</v>
      </c>
      <c r="H616" s="1" t="s">
        <v>3908</v>
      </c>
      <c r="I616" s="1" t="s">
        <v>2281</v>
      </c>
      <c r="J616" s="1" t="s">
        <v>164</v>
      </c>
      <c r="L616" s="29" t="s">
        <v>1060</v>
      </c>
      <c r="M616" s="29">
        <v>44315.0</v>
      </c>
      <c r="N616" s="29" t="s">
        <v>3909</v>
      </c>
      <c r="O616" s="29" t="s">
        <v>3910</v>
      </c>
      <c r="P616" s="1" t="s">
        <v>3911</v>
      </c>
      <c r="Q616" s="29" t="s">
        <v>3912</v>
      </c>
      <c r="R616" s="29"/>
      <c r="S616" s="29"/>
      <c r="T616" s="29"/>
      <c r="U616" s="29"/>
      <c r="V616" s="29"/>
    </row>
    <row r="617">
      <c r="A617" s="4"/>
      <c r="B617" s="29" t="s">
        <v>3840</v>
      </c>
      <c r="C617" s="1" t="s">
        <v>1205</v>
      </c>
      <c r="D617" s="50" t="s">
        <v>2119</v>
      </c>
      <c r="E617" s="1" t="s">
        <v>172</v>
      </c>
      <c r="F617" s="50" t="s">
        <v>213</v>
      </c>
      <c r="G617" s="50" t="s">
        <v>275</v>
      </c>
      <c r="H617" s="50" t="s">
        <v>612</v>
      </c>
      <c r="I617" s="1" t="s">
        <v>1206</v>
      </c>
      <c r="J617" s="1" t="s">
        <v>164</v>
      </c>
      <c r="L617" s="29" t="s">
        <v>1060</v>
      </c>
      <c r="M617" s="29">
        <v>44315.0</v>
      </c>
      <c r="N617" s="29" t="s">
        <v>3913</v>
      </c>
      <c r="O617" s="29" t="s">
        <v>3914</v>
      </c>
      <c r="P617" s="1" t="s">
        <v>3915</v>
      </c>
      <c r="Q617" s="29" t="s">
        <v>3912</v>
      </c>
      <c r="R617" s="29"/>
      <c r="S617" s="29"/>
      <c r="T617" s="29"/>
      <c r="U617" s="29"/>
      <c r="V617" s="29"/>
    </row>
    <row r="618">
      <c r="A618" s="4"/>
      <c r="B618" s="29" t="s">
        <v>3840</v>
      </c>
      <c r="C618" s="1" t="s">
        <v>2943</v>
      </c>
      <c r="D618" s="1" t="s">
        <v>3846</v>
      </c>
      <c r="E618" s="1" t="s">
        <v>172</v>
      </c>
      <c r="F618" s="1" t="s">
        <v>961</v>
      </c>
      <c r="G618" s="1" t="s">
        <v>222</v>
      </c>
      <c r="H618" s="1" t="s">
        <v>480</v>
      </c>
      <c r="I618" s="1" t="s">
        <v>2944</v>
      </c>
      <c r="J618" s="1" t="s">
        <v>164</v>
      </c>
      <c r="L618" s="29" t="s">
        <v>1060</v>
      </c>
      <c r="M618" s="29">
        <v>44315.0</v>
      </c>
      <c r="N618" s="29" t="s">
        <v>3916</v>
      </c>
      <c r="O618" s="29" t="s">
        <v>3917</v>
      </c>
      <c r="P618" s="1" t="s">
        <v>3918</v>
      </c>
      <c r="Q618" s="29" t="s">
        <v>3912</v>
      </c>
      <c r="R618" s="29"/>
      <c r="S618" s="29"/>
      <c r="T618" s="29"/>
      <c r="U618" s="29"/>
      <c r="V618" s="29"/>
    </row>
    <row r="619">
      <c r="A619" s="4"/>
      <c r="B619" s="29" t="s">
        <v>3840</v>
      </c>
      <c r="C619" s="1" t="s">
        <v>3919</v>
      </c>
      <c r="D619" s="1" t="s">
        <v>3920</v>
      </c>
      <c r="E619" s="1" t="s">
        <v>3920</v>
      </c>
      <c r="F619" s="1" t="s">
        <v>3921</v>
      </c>
      <c r="G619" s="1" t="s">
        <v>275</v>
      </c>
      <c r="H619" s="1" t="s">
        <v>3922</v>
      </c>
      <c r="I619" s="1" t="s">
        <v>3923</v>
      </c>
      <c r="J619" s="1" t="s">
        <v>164</v>
      </c>
      <c r="L619" s="29" t="s">
        <v>1060</v>
      </c>
      <c r="M619" s="29">
        <v>44315.0</v>
      </c>
      <c r="N619" s="29" t="s">
        <v>3924</v>
      </c>
      <c r="O619" s="29" t="s">
        <v>3925</v>
      </c>
      <c r="P619" s="1" t="s">
        <v>3926</v>
      </c>
      <c r="Q619" s="29" t="s">
        <v>3912</v>
      </c>
      <c r="R619" s="29"/>
      <c r="S619" s="29"/>
      <c r="T619" s="29"/>
      <c r="U619" s="29"/>
      <c r="V619" s="29"/>
    </row>
    <row r="620">
      <c r="A620" s="4"/>
      <c r="B620" s="29" t="s">
        <v>3840</v>
      </c>
      <c r="C620" s="1" t="s">
        <v>3079</v>
      </c>
      <c r="D620" s="1" t="s">
        <v>3846</v>
      </c>
      <c r="E620" s="1" t="s">
        <v>172</v>
      </c>
      <c r="F620" s="50" t="s">
        <v>229</v>
      </c>
      <c r="G620" s="50" t="s">
        <v>222</v>
      </c>
      <c r="H620" s="50" t="s">
        <v>275</v>
      </c>
      <c r="I620" s="1" t="s">
        <v>3080</v>
      </c>
      <c r="J620" s="1" t="s">
        <v>197</v>
      </c>
      <c r="K620" s="50"/>
      <c r="L620" s="29" t="s">
        <v>1060</v>
      </c>
      <c r="M620" s="29">
        <v>44315.0</v>
      </c>
      <c r="N620" s="29" t="s">
        <v>3927</v>
      </c>
      <c r="O620" s="29" t="s">
        <v>3928</v>
      </c>
      <c r="P620" s="1" t="s">
        <v>3929</v>
      </c>
      <c r="Q620" s="29" t="s">
        <v>3912</v>
      </c>
      <c r="R620" s="29"/>
      <c r="S620" s="29"/>
      <c r="T620" s="29"/>
      <c r="U620" s="29"/>
      <c r="V620" s="29"/>
    </row>
    <row r="621">
      <c r="A621" s="4"/>
      <c r="B621" s="29" t="s">
        <v>3840</v>
      </c>
      <c r="C621" s="1" t="s">
        <v>960</v>
      </c>
      <c r="D621" s="1" t="s">
        <v>3846</v>
      </c>
      <c r="E621" s="1" t="s">
        <v>159</v>
      </c>
      <c r="F621" s="1" t="s">
        <v>221</v>
      </c>
      <c r="G621" s="1" t="s">
        <v>275</v>
      </c>
      <c r="H621" s="1" t="s">
        <v>962</v>
      </c>
      <c r="I621" s="1" t="s">
        <v>963</v>
      </c>
      <c r="J621" s="1" t="s">
        <v>177</v>
      </c>
      <c r="L621" s="29" t="s">
        <v>1060</v>
      </c>
      <c r="M621" s="29">
        <v>44315.0</v>
      </c>
      <c r="N621" s="29" t="s">
        <v>3930</v>
      </c>
      <c r="O621" s="29" t="s">
        <v>3931</v>
      </c>
      <c r="P621" s="1" t="s">
        <v>3903</v>
      </c>
      <c r="Q621" s="29" t="s">
        <v>3912</v>
      </c>
      <c r="R621" s="29"/>
      <c r="S621" s="29"/>
      <c r="T621" s="29"/>
      <c r="U621" s="29"/>
      <c r="V621" s="29"/>
    </row>
    <row r="622">
      <c r="A622" s="4"/>
      <c r="B622" s="29" t="s">
        <v>3840</v>
      </c>
      <c r="C622" s="1" t="s">
        <v>3932</v>
      </c>
      <c r="D622" s="1" t="s">
        <v>2119</v>
      </c>
      <c r="E622" s="1" t="s">
        <v>159</v>
      </c>
      <c r="F622" s="1" t="s">
        <v>2834</v>
      </c>
      <c r="G622" s="1" t="s">
        <v>222</v>
      </c>
      <c r="H622" s="1" t="s">
        <v>3933</v>
      </c>
      <c r="I622" s="1" t="s">
        <v>3934</v>
      </c>
      <c r="J622" s="1" t="s">
        <v>197</v>
      </c>
      <c r="L622" s="29" t="s">
        <v>1060</v>
      </c>
      <c r="M622" s="29">
        <v>44315.0</v>
      </c>
      <c r="N622" s="29" t="s">
        <v>3935</v>
      </c>
      <c r="O622" s="29" t="s">
        <v>3936</v>
      </c>
      <c r="P622" s="1" t="s">
        <v>3937</v>
      </c>
      <c r="Q622" s="29" t="s">
        <v>3938</v>
      </c>
      <c r="R622" s="29"/>
      <c r="S622" s="29"/>
      <c r="T622" s="29"/>
      <c r="U622" s="29"/>
      <c r="V622" s="29"/>
    </row>
    <row r="623">
      <c r="A623" s="4"/>
      <c r="B623" s="29" t="s">
        <v>3840</v>
      </c>
      <c r="C623" s="1" t="s">
        <v>3781</v>
      </c>
      <c r="D623" s="1" t="s">
        <v>3846</v>
      </c>
      <c r="E623" s="1" t="s">
        <v>172</v>
      </c>
      <c r="F623" s="1" t="s">
        <v>429</v>
      </c>
      <c r="G623" s="1" t="s">
        <v>275</v>
      </c>
      <c r="H623" s="1" t="s">
        <v>2554</v>
      </c>
      <c r="I623" s="1" t="s">
        <v>3782</v>
      </c>
      <c r="J623" s="1" t="s">
        <v>177</v>
      </c>
      <c r="L623" s="29" t="s">
        <v>1060</v>
      </c>
      <c r="M623" s="29">
        <v>44315.0</v>
      </c>
      <c r="N623" s="29" t="s">
        <v>3939</v>
      </c>
      <c r="O623" s="29" t="s">
        <v>3940</v>
      </c>
      <c r="P623" s="1" t="s">
        <v>3941</v>
      </c>
      <c r="Q623" s="29" t="s">
        <v>3938</v>
      </c>
      <c r="R623" s="29"/>
      <c r="S623" s="29"/>
      <c r="T623" s="29"/>
      <c r="U623" s="29"/>
      <c r="V623" s="29"/>
    </row>
    <row r="624">
      <c r="A624" s="4"/>
      <c r="B624" s="29" t="s">
        <v>3840</v>
      </c>
      <c r="C624" s="1" t="s">
        <v>3942</v>
      </c>
      <c r="D624" s="1" t="s">
        <v>171</v>
      </c>
      <c r="E624" s="1" t="s">
        <v>172</v>
      </c>
      <c r="F624" s="1" t="s">
        <v>3943</v>
      </c>
      <c r="G624" s="1" t="s">
        <v>222</v>
      </c>
      <c r="H624" s="1" t="s">
        <v>3944</v>
      </c>
      <c r="I624" s="1" t="s">
        <v>3945</v>
      </c>
      <c r="J624" s="1" t="s">
        <v>197</v>
      </c>
      <c r="L624" s="29" t="s">
        <v>1060</v>
      </c>
      <c r="M624" s="29">
        <v>44315.0</v>
      </c>
      <c r="N624" s="29" t="s">
        <v>3946</v>
      </c>
      <c r="O624" s="29" t="s">
        <v>3947</v>
      </c>
      <c r="P624" s="1" t="s">
        <v>3948</v>
      </c>
      <c r="Q624" s="29" t="s">
        <v>3938</v>
      </c>
      <c r="R624" s="29"/>
      <c r="S624" s="29"/>
      <c r="T624" s="29"/>
      <c r="U624" s="29"/>
      <c r="V624" s="29"/>
    </row>
    <row r="625">
      <c r="A625" s="4"/>
      <c r="B625" s="29" t="s">
        <v>3840</v>
      </c>
      <c r="C625" s="1" t="s">
        <v>3949</v>
      </c>
      <c r="D625" s="1" t="s">
        <v>171</v>
      </c>
      <c r="E625" s="1" t="s">
        <v>172</v>
      </c>
      <c r="F625" s="1" t="s">
        <v>3950</v>
      </c>
      <c r="G625" s="1" t="s">
        <v>275</v>
      </c>
      <c r="H625" s="1" t="s">
        <v>3951</v>
      </c>
      <c r="I625" s="1" t="s">
        <v>3952</v>
      </c>
      <c r="J625" s="1" t="s">
        <v>164</v>
      </c>
      <c r="L625" s="29" t="s">
        <v>1060</v>
      </c>
      <c r="M625" s="29">
        <v>44315.0</v>
      </c>
      <c r="N625" s="29" t="s">
        <v>3953</v>
      </c>
      <c r="O625" s="29" t="s">
        <v>3954</v>
      </c>
      <c r="P625" s="1" t="s">
        <v>3955</v>
      </c>
      <c r="Q625" s="29" t="s">
        <v>3938</v>
      </c>
      <c r="R625" s="29"/>
      <c r="S625" s="29"/>
      <c r="T625" s="29"/>
      <c r="U625" s="29"/>
      <c r="V625" s="29"/>
    </row>
    <row r="626">
      <c r="A626" s="4"/>
      <c r="B626" s="29" t="s">
        <v>3840</v>
      </c>
      <c r="C626" s="1" t="s">
        <v>3956</v>
      </c>
      <c r="D626" s="1" t="s">
        <v>171</v>
      </c>
      <c r="E626" s="1" t="s">
        <v>172</v>
      </c>
      <c r="F626" s="1" t="s">
        <v>183</v>
      </c>
      <c r="G626" s="1" t="s">
        <v>222</v>
      </c>
      <c r="H626" s="1" t="s">
        <v>3957</v>
      </c>
      <c r="I626" s="1" t="s">
        <v>3958</v>
      </c>
      <c r="J626" s="1" t="s">
        <v>197</v>
      </c>
      <c r="L626" s="29" t="s">
        <v>1060</v>
      </c>
      <c r="M626" s="29">
        <v>44315.0</v>
      </c>
      <c r="N626" s="29" t="s">
        <v>3959</v>
      </c>
      <c r="O626" s="29" t="s">
        <v>3960</v>
      </c>
      <c r="P626" s="1" t="s">
        <v>3961</v>
      </c>
      <c r="Q626" s="29" t="s">
        <v>3938</v>
      </c>
      <c r="R626" s="29"/>
      <c r="S626" s="29"/>
      <c r="T626" s="29"/>
      <c r="U626" s="29"/>
      <c r="V626" s="29"/>
    </row>
    <row r="627">
      <c r="A627" s="4"/>
      <c r="B627" s="29" t="s">
        <v>3840</v>
      </c>
      <c r="C627" s="1" t="s">
        <v>3781</v>
      </c>
      <c r="D627" s="1" t="s">
        <v>3846</v>
      </c>
      <c r="E627" s="1" t="s">
        <v>172</v>
      </c>
      <c r="F627" s="1" t="s">
        <v>429</v>
      </c>
      <c r="G627" s="1" t="s">
        <v>275</v>
      </c>
      <c r="H627" s="1" t="s">
        <v>2554</v>
      </c>
      <c r="I627" s="1" t="s">
        <v>3782</v>
      </c>
      <c r="J627" s="1" t="s">
        <v>177</v>
      </c>
      <c r="L627" s="29" t="s">
        <v>1060</v>
      </c>
      <c r="M627" s="29">
        <v>44315.0</v>
      </c>
      <c r="N627" s="29" t="s">
        <v>3962</v>
      </c>
      <c r="O627" s="29" t="s">
        <v>3963</v>
      </c>
      <c r="P627" s="1" t="s">
        <v>3941</v>
      </c>
      <c r="Q627" s="29" t="s">
        <v>3964</v>
      </c>
      <c r="R627" s="29"/>
      <c r="S627" s="29"/>
      <c r="T627" s="29"/>
      <c r="U627" s="29"/>
      <c r="V627" s="29"/>
    </row>
    <row r="628">
      <c r="A628" s="4"/>
      <c r="B628" s="29" t="s">
        <v>3840</v>
      </c>
      <c r="C628" s="1" t="s">
        <v>3965</v>
      </c>
      <c r="D628" s="1" t="s">
        <v>3846</v>
      </c>
      <c r="E628" s="1" t="s">
        <v>159</v>
      </c>
      <c r="F628" s="1" t="s">
        <v>1776</v>
      </c>
      <c r="G628" s="1" t="s">
        <v>222</v>
      </c>
      <c r="H628" s="1" t="s">
        <v>3966</v>
      </c>
      <c r="I628" s="1" t="s">
        <v>3967</v>
      </c>
      <c r="J628" s="1" t="s">
        <v>177</v>
      </c>
      <c r="L628" s="29" t="s">
        <v>1060</v>
      </c>
      <c r="M628" s="29">
        <v>44315.0</v>
      </c>
      <c r="N628" s="29" t="s">
        <v>3968</v>
      </c>
      <c r="O628" s="29" t="s">
        <v>3969</v>
      </c>
      <c r="P628" s="1" t="s">
        <v>3970</v>
      </c>
      <c r="Q628" s="29" t="s">
        <v>3964</v>
      </c>
      <c r="R628" s="29"/>
      <c r="S628" s="29"/>
      <c r="T628" s="29"/>
      <c r="U628" s="29"/>
      <c r="V628" s="29"/>
    </row>
    <row r="629">
      <c r="A629" s="4"/>
      <c r="B629" s="29" t="s">
        <v>3840</v>
      </c>
      <c r="C629" s="1" t="s">
        <v>3971</v>
      </c>
      <c r="D629" s="1" t="s">
        <v>741</v>
      </c>
      <c r="E629" s="1" t="s">
        <v>3972</v>
      </c>
      <c r="F629" s="1" t="s">
        <v>961</v>
      </c>
      <c r="G629" s="1" t="s">
        <v>275</v>
      </c>
      <c r="H629" s="1" t="s">
        <v>3973</v>
      </c>
      <c r="I629" s="1" t="s">
        <v>3974</v>
      </c>
      <c r="J629" s="1" t="s">
        <v>164</v>
      </c>
      <c r="L629" s="29" t="s">
        <v>1060</v>
      </c>
      <c r="M629" s="29">
        <v>44315.0</v>
      </c>
      <c r="N629" s="29" t="s">
        <v>3975</v>
      </c>
      <c r="O629" s="29" t="s">
        <v>3976</v>
      </c>
      <c r="P629" s="1" t="s">
        <v>3977</v>
      </c>
      <c r="Q629" s="29" t="s">
        <v>3964</v>
      </c>
      <c r="R629" s="29"/>
      <c r="S629" s="29"/>
      <c r="T629" s="29"/>
      <c r="U629" s="29"/>
      <c r="V629" s="29"/>
    </row>
    <row r="630">
      <c r="A630" s="4"/>
      <c r="B630" s="29" t="s">
        <v>3840</v>
      </c>
      <c r="C630" s="1" t="s">
        <v>3942</v>
      </c>
      <c r="D630" s="1" t="s">
        <v>171</v>
      </c>
      <c r="E630" s="1" t="s">
        <v>172</v>
      </c>
      <c r="F630" s="1" t="s">
        <v>2553</v>
      </c>
      <c r="G630" s="1" t="s">
        <v>222</v>
      </c>
      <c r="H630" s="1" t="s">
        <v>3944</v>
      </c>
      <c r="I630" s="1" t="s">
        <v>3945</v>
      </c>
      <c r="J630" s="1" t="s">
        <v>197</v>
      </c>
      <c r="L630" s="29" t="s">
        <v>1060</v>
      </c>
      <c r="M630" s="29">
        <v>44315.0</v>
      </c>
      <c r="N630" s="29" t="s">
        <v>3978</v>
      </c>
      <c r="O630" s="29" t="s">
        <v>3979</v>
      </c>
      <c r="P630" s="1" t="s">
        <v>3948</v>
      </c>
      <c r="Q630" s="29" t="s">
        <v>3964</v>
      </c>
      <c r="R630" s="29"/>
      <c r="S630" s="29"/>
      <c r="T630" s="29"/>
      <c r="U630" s="29"/>
      <c r="V630" s="29"/>
    </row>
    <row r="631">
      <c r="A631" s="4"/>
      <c r="B631" s="29" t="s">
        <v>3840</v>
      </c>
      <c r="C631" s="1" t="s">
        <v>3980</v>
      </c>
      <c r="D631" s="1" t="s">
        <v>2119</v>
      </c>
      <c r="E631" s="1" t="s">
        <v>159</v>
      </c>
      <c r="F631" s="1" t="s">
        <v>152</v>
      </c>
      <c r="G631" s="1" t="s">
        <v>275</v>
      </c>
      <c r="H631" s="1" t="s">
        <v>1123</v>
      </c>
      <c r="I631" s="1" t="s">
        <v>3410</v>
      </c>
      <c r="J631" s="1" t="s">
        <v>177</v>
      </c>
      <c r="L631" s="29" t="s">
        <v>1060</v>
      </c>
      <c r="M631" s="29">
        <v>44315.0</v>
      </c>
      <c r="N631" s="29" t="s">
        <v>3981</v>
      </c>
      <c r="O631" s="29" t="s">
        <v>3982</v>
      </c>
      <c r="P631" s="1" t="s">
        <v>3983</v>
      </c>
      <c r="Q631" s="29" t="s">
        <v>3964</v>
      </c>
      <c r="R631" s="29"/>
      <c r="S631" s="29"/>
      <c r="T631" s="29"/>
      <c r="U631" s="29"/>
      <c r="V631" s="29"/>
    </row>
    <row r="632">
      <c r="A632" s="4"/>
      <c r="B632" s="29" t="s">
        <v>3840</v>
      </c>
      <c r="C632" s="1" t="s">
        <v>3984</v>
      </c>
      <c r="D632" s="1" t="s">
        <v>741</v>
      </c>
      <c r="E632" s="1" t="s">
        <v>3920</v>
      </c>
      <c r="F632" s="1" t="s">
        <v>3985</v>
      </c>
      <c r="G632" s="1" t="s">
        <v>222</v>
      </c>
      <c r="H632" s="1" t="s">
        <v>3986</v>
      </c>
      <c r="I632" s="1" t="s">
        <v>3987</v>
      </c>
      <c r="J632" s="1" t="s">
        <v>177</v>
      </c>
      <c r="K632" s="50"/>
      <c r="L632" s="29" t="s">
        <v>1060</v>
      </c>
      <c r="M632" s="29">
        <v>44315.0</v>
      </c>
      <c r="N632" s="29" t="s">
        <v>3988</v>
      </c>
      <c r="O632" s="29" t="s">
        <v>3989</v>
      </c>
      <c r="P632" s="1" t="s">
        <v>3990</v>
      </c>
      <c r="Q632" s="29" t="s">
        <v>3991</v>
      </c>
      <c r="R632" s="29"/>
      <c r="S632" s="29"/>
      <c r="T632" s="29"/>
      <c r="U632" s="29"/>
      <c r="V632" s="29"/>
    </row>
    <row r="633">
      <c r="A633" s="4"/>
      <c r="B633" s="29" t="s">
        <v>3840</v>
      </c>
      <c r="C633" s="1" t="s">
        <v>3992</v>
      </c>
      <c r="D633" s="1" t="s">
        <v>3846</v>
      </c>
      <c r="E633" s="1" t="s">
        <v>172</v>
      </c>
      <c r="F633" s="1" t="s">
        <v>229</v>
      </c>
      <c r="G633" s="1" t="s">
        <v>275</v>
      </c>
      <c r="H633" s="1" t="s">
        <v>1123</v>
      </c>
      <c r="I633" s="1" t="s">
        <v>1124</v>
      </c>
      <c r="J633" s="1" t="s">
        <v>197</v>
      </c>
      <c r="L633" s="29" t="s">
        <v>1060</v>
      </c>
      <c r="M633" s="29">
        <v>44315.0</v>
      </c>
      <c r="N633" s="29" t="s">
        <v>3993</v>
      </c>
      <c r="O633" s="29" t="s">
        <v>3994</v>
      </c>
      <c r="P633" s="1" t="s">
        <v>3995</v>
      </c>
      <c r="Q633" s="29" t="s">
        <v>3991</v>
      </c>
      <c r="R633" s="29"/>
      <c r="S633" s="29"/>
      <c r="T633" s="29"/>
      <c r="U633" s="29"/>
      <c r="V633" s="29"/>
    </row>
    <row r="634">
      <c r="A634" s="4"/>
      <c r="B634" s="29" t="s">
        <v>3840</v>
      </c>
      <c r="C634" s="1" t="s">
        <v>3965</v>
      </c>
      <c r="D634" s="1" t="s">
        <v>3846</v>
      </c>
      <c r="E634" s="1" t="s">
        <v>202</v>
      </c>
      <c r="F634" s="1" t="s">
        <v>1776</v>
      </c>
      <c r="G634" s="1" t="s">
        <v>222</v>
      </c>
      <c r="H634" s="1" t="s">
        <v>3996</v>
      </c>
      <c r="I634" s="1" t="s">
        <v>3997</v>
      </c>
      <c r="J634" s="1" t="s">
        <v>177</v>
      </c>
      <c r="L634" s="29" t="s">
        <v>1060</v>
      </c>
      <c r="M634" s="29">
        <v>44315.0</v>
      </c>
      <c r="N634" s="29" t="s">
        <v>3998</v>
      </c>
      <c r="O634" s="29" t="s">
        <v>3999</v>
      </c>
      <c r="P634" s="1" t="s">
        <v>3970</v>
      </c>
      <c r="Q634" s="29" t="s">
        <v>3991</v>
      </c>
      <c r="R634" s="29"/>
      <c r="S634" s="29"/>
      <c r="T634" s="29"/>
      <c r="U634" s="29"/>
      <c r="V634" s="29"/>
    </row>
    <row r="635">
      <c r="A635" s="4"/>
      <c r="B635" s="29" t="s">
        <v>3840</v>
      </c>
      <c r="C635" s="1" t="s">
        <v>4000</v>
      </c>
      <c r="D635" s="1" t="s">
        <v>3846</v>
      </c>
      <c r="E635" s="1" t="s">
        <v>172</v>
      </c>
      <c r="F635" s="1" t="s">
        <v>4001</v>
      </c>
      <c r="G635" s="1" t="s">
        <v>275</v>
      </c>
      <c r="H635" s="1" t="s">
        <v>4002</v>
      </c>
      <c r="I635" s="1" t="s">
        <v>2147</v>
      </c>
      <c r="J635" s="1" t="s">
        <v>197</v>
      </c>
      <c r="L635" s="29" t="s">
        <v>1060</v>
      </c>
      <c r="M635" s="29">
        <v>44315.0</v>
      </c>
      <c r="N635" s="29" t="s">
        <v>4003</v>
      </c>
      <c r="O635" s="29" t="s">
        <v>4004</v>
      </c>
      <c r="P635" s="1" t="s">
        <v>4005</v>
      </c>
      <c r="Q635" s="29" t="s">
        <v>3991</v>
      </c>
      <c r="R635" s="29"/>
      <c r="S635" s="29"/>
      <c r="T635" s="29"/>
      <c r="U635" s="29"/>
      <c r="V635" s="29"/>
    </row>
    <row r="636">
      <c r="A636" s="4"/>
      <c r="B636" s="29" t="s">
        <v>3840</v>
      </c>
      <c r="C636" s="1" t="s">
        <v>4006</v>
      </c>
      <c r="D636" s="1" t="s">
        <v>2119</v>
      </c>
      <c r="E636" s="1" t="s">
        <v>159</v>
      </c>
      <c r="F636" s="1" t="s">
        <v>3170</v>
      </c>
      <c r="G636" s="1" t="s">
        <v>222</v>
      </c>
      <c r="H636" s="1" t="s">
        <v>4007</v>
      </c>
      <c r="I636" s="1" t="s">
        <v>3173</v>
      </c>
      <c r="J636" s="1" t="s">
        <v>197</v>
      </c>
      <c r="L636" s="29" t="s">
        <v>1060</v>
      </c>
      <c r="M636" s="29">
        <v>44315.0</v>
      </c>
      <c r="N636" s="29" t="s">
        <v>4008</v>
      </c>
      <c r="O636" s="29" t="s">
        <v>4009</v>
      </c>
      <c r="P636" s="1" t="s">
        <v>4010</v>
      </c>
      <c r="Q636" s="29" t="s">
        <v>4011</v>
      </c>
      <c r="R636" s="29"/>
      <c r="S636" s="29"/>
      <c r="T636" s="29"/>
      <c r="U636" s="29"/>
      <c r="V636" s="29"/>
    </row>
    <row r="637">
      <c r="A637" s="4"/>
      <c r="B637" s="29" t="s">
        <v>3840</v>
      </c>
      <c r="C637" s="1" t="s">
        <v>3919</v>
      </c>
      <c r="D637" s="1" t="s">
        <v>3920</v>
      </c>
      <c r="E637" s="1" t="s">
        <v>3920</v>
      </c>
      <c r="F637" s="1" t="s">
        <v>3921</v>
      </c>
      <c r="G637" s="1" t="s">
        <v>275</v>
      </c>
      <c r="H637" s="1" t="s">
        <v>3922</v>
      </c>
      <c r="I637" s="1" t="s">
        <v>4012</v>
      </c>
      <c r="J637" s="1" t="s">
        <v>164</v>
      </c>
      <c r="L637" s="29" t="s">
        <v>1060</v>
      </c>
      <c r="M637" s="29">
        <v>44315.0</v>
      </c>
      <c r="N637" s="29" t="s">
        <v>4013</v>
      </c>
      <c r="O637" s="29" t="s">
        <v>4014</v>
      </c>
      <c r="P637" s="1" t="s">
        <v>3926</v>
      </c>
      <c r="Q637" s="29" t="s">
        <v>4011</v>
      </c>
      <c r="R637" s="29"/>
      <c r="S637" s="29"/>
      <c r="T637" s="29"/>
      <c r="U637" s="29"/>
      <c r="V637" s="29"/>
    </row>
    <row r="638">
      <c r="A638" s="4"/>
      <c r="B638" s="29" t="s">
        <v>3840</v>
      </c>
      <c r="C638" s="1" t="s">
        <v>4015</v>
      </c>
      <c r="D638" s="1" t="s">
        <v>3846</v>
      </c>
      <c r="E638" s="1" t="s">
        <v>159</v>
      </c>
      <c r="F638" s="1" t="s">
        <v>4016</v>
      </c>
      <c r="G638" s="1" t="s">
        <v>222</v>
      </c>
      <c r="H638" s="1" t="s">
        <v>4017</v>
      </c>
      <c r="I638" s="1" t="s">
        <v>4018</v>
      </c>
      <c r="J638" s="1" t="s">
        <v>177</v>
      </c>
      <c r="L638" s="29" t="s">
        <v>1060</v>
      </c>
      <c r="M638" s="29">
        <v>44315.0</v>
      </c>
      <c r="N638" s="29" t="s">
        <v>4019</v>
      </c>
      <c r="O638" s="29" t="s">
        <v>4020</v>
      </c>
      <c r="P638" s="1" t="s">
        <v>4021</v>
      </c>
      <c r="Q638" s="29" t="s">
        <v>4011</v>
      </c>
      <c r="R638" s="29"/>
      <c r="S638" s="29"/>
      <c r="T638" s="29"/>
      <c r="U638" s="29"/>
      <c r="V638" s="29"/>
    </row>
    <row r="639">
      <c r="A639" s="4"/>
      <c r="B639" s="29" t="s">
        <v>3840</v>
      </c>
      <c r="C639" s="1" t="s">
        <v>4022</v>
      </c>
      <c r="D639" s="1" t="s">
        <v>2119</v>
      </c>
      <c r="E639" s="1" t="s">
        <v>159</v>
      </c>
      <c r="F639" s="1" t="s">
        <v>152</v>
      </c>
      <c r="G639" s="1" t="s">
        <v>275</v>
      </c>
      <c r="H639" s="1" t="s">
        <v>2554</v>
      </c>
      <c r="I639" s="1" t="s">
        <v>4023</v>
      </c>
      <c r="J639" s="1" t="s">
        <v>177</v>
      </c>
      <c r="L639" s="29" t="s">
        <v>1060</v>
      </c>
      <c r="M639" s="29">
        <v>44315.0</v>
      </c>
      <c r="N639" s="29" t="s">
        <v>4024</v>
      </c>
      <c r="O639" s="29" t="s">
        <v>4025</v>
      </c>
      <c r="P639" s="1" t="s">
        <v>4026</v>
      </c>
      <c r="Q639" s="29" t="s">
        <v>4011</v>
      </c>
      <c r="R639" s="29"/>
      <c r="S639" s="29"/>
      <c r="T639" s="29"/>
      <c r="U639" s="29"/>
      <c r="V639" s="29"/>
    </row>
    <row r="640">
      <c r="A640" s="4"/>
      <c r="B640" s="29" t="s">
        <v>3840</v>
      </c>
      <c r="C640" s="1" t="s">
        <v>4027</v>
      </c>
      <c r="D640" s="1" t="s">
        <v>3846</v>
      </c>
      <c r="E640" s="1" t="s">
        <v>159</v>
      </c>
      <c r="F640" s="1" t="s">
        <v>923</v>
      </c>
      <c r="G640" s="1" t="s">
        <v>222</v>
      </c>
      <c r="H640" s="1" t="s">
        <v>4028</v>
      </c>
      <c r="I640" s="1" t="s">
        <v>3193</v>
      </c>
      <c r="J640" s="1" t="s">
        <v>177</v>
      </c>
      <c r="L640" s="29" t="s">
        <v>1060</v>
      </c>
      <c r="M640" s="29">
        <v>44315.0</v>
      </c>
      <c r="N640" s="29" t="s">
        <v>4029</v>
      </c>
      <c r="O640" s="29" t="s">
        <v>4030</v>
      </c>
      <c r="P640" s="1" t="s">
        <v>4031</v>
      </c>
      <c r="Q640" s="29" t="s">
        <v>4011</v>
      </c>
      <c r="R640" s="29"/>
      <c r="S640" s="29"/>
      <c r="T640" s="29"/>
      <c r="U640" s="29"/>
      <c r="V640" s="29"/>
    </row>
    <row r="641">
      <c r="A641" s="4"/>
      <c r="B641" s="29" t="s">
        <v>3840</v>
      </c>
      <c r="C641" s="1" t="s">
        <v>3904</v>
      </c>
      <c r="D641" s="1" t="s">
        <v>3846</v>
      </c>
      <c r="E641" s="1" t="s">
        <v>159</v>
      </c>
      <c r="F641" s="1" t="s">
        <v>152</v>
      </c>
      <c r="G641" s="1" t="s">
        <v>275</v>
      </c>
      <c r="H641" s="1" t="s">
        <v>3452</v>
      </c>
      <c r="I641" s="1" t="s">
        <v>3453</v>
      </c>
      <c r="J641" s="1" t="s">
        <v>197</v>
      </c>
      <c r="L641" s="29" t="s">
        <v>1060</v>
      </c>
      <c r="M641" s="29">
        <v>44315.0</v>
      </c>
      <c r="N641" s="29" t="s">
        <v>4032</v>
      </c>
      <c r="O641" s="29" t="s">
        <v>4033</v>
      </c>
      <c r="P641" s="1" t="s">
        <v>3907</v>
      </c>
      <c r="Q641" s="29" t="s">
        <v>4011</v>
      </c>
      <c r="R641" s="29"/>
      <c r="S641" s="29"/>
      <c r="T641" s="29"/>
      <c r="U641" s="29"/>
      <c r="V641" s="29"/>
    </row>
    <row r="642">
      <c r="A642" s="4"/>
      <c r="B642" s="29" t="s">
        <v>3840</v>
      </c>
      <c r="C642" s="1" t="s">
        <v>260</v>
      </c>
      <c r="D642" s="1" t="s">
        <v>171</v>
      </c>
      <c r="E642" s="1" t="s">
        <v>202</v>
      </c>
      <c r="F642" s="1" t="s">
        <v>152</v>
      </c>
      <c r="G642" s="1" t="s">
        <v>222</v>
      </c>
      <c r="H642" s="1" t="s">
        <v>527</v>
      </c>
      <c r="I642" s="1" t="s">
        <v>262</v>
      </c>
      <c r="J642" s="1" t="s">
        <v>164</v>
      </c>
      <c r="L642" s="29" t="s">
        <v>1060</v>
      </c>
      <c r="M642" s="29">
        <v>44315.0</v>
      </c>
      <c r="N642" s="29" t="s">
        <v>4034</v>
      </c>
      <c r="O642" s="29" t="s">
        <v>4035</v>
      </c>
      <c r="P642" s="1" t="s">
        <v>3887</v>
      </c>
      <c r="Q642" s="29" t="s">
        <v>4011</v>
      </c>
      <c r="R642" s="29"/>
      <c r="S642" s="29"/>
      <c r="T642" s="29"/>
      <c r="U642" s="29"/>
      <c r="V642" s="29"/>
    </row>
    <row r="643">
      <c r="A643" s="4"/>
      <c r="B643" s="29" t="s">
        <v>3840</v>
      </c>
      <c r="C643" s="1" t="s">
        <v>4036</v>
      </c>
      <c r="D643" s="1" t="s">
        <v>4037</v>
      </c>
      <c r="E643" s="1" t="s">
        <v>3972</v>
      </c>
      <c r="F643" s="1" t="s">
        <v>4038</v>
      </c>
      <c r="G643" s="1" t="s">
        <v>275</v>
      </c>
      <c r="H643" s="1" t="s">
        <v>4039</v>
      </c>
      <c r="I643" s="1" t="s">
        <v>4040</v>
      </c>
      <c r="J643" s="1" t="s">
        <v>164</v>
      </c>
      <c r="L643" s="29" t="s">
        <v>1060</v>
      </c>
      <c r="M643" s="29">
        <v>44315.0</v>
      </c>
      <c r="N643" s="29" t="s">
        <v>4041</v>
      </c>
      <c r="O643" s="29" t="s">
        <v>4042</v>
      </c>
      <c r="P643" s="1" t="s">
        <v>4043</v>
      </c>
      <c r="Q643" s="29" t="s">
        <v>4044</v>
      </c>
      <c r="R643" s="29"/>
      <c r="S643" s="29"/>
      <c r="T643" s="29"/>
      <c r="U643" s="29"/>
      <c r="V643" s="29"/>
    </row>
    <row r="644">
      <c r="A644" s="4"/>
      <c r="B644" s="29" t="s">
        <v>3840</v>
      </c>
      <c r="C644" s="1" t="s">
        <v>4045</v>
      </c>
      <c r="D644" s="1" t="s">
        <v>3868</v>
      </c>
      <c r="E644" s="1" t="s">
        <v>172</v>
      </c>
      <c r="F644" s="1" t="s">
        <v>152</v>
      </c>
      <c r="G644" s="1" t="s">
        <v>222</v>
      </c>
      <c r="H644" s="1" t="s">
        <v>4046</v>
      </c>
      <c r="I644" s="1" t="s">
        <v>4047</v>
      </c>
      <c r="J644" s="1" t="s">
        <v>187</v>
      </c>
      <c r="L644" s="29" t="s">
        <v>1060</v>
      </c>
      <c r="M644" s="29">
        <v>44315.0</v>
      </c>
      <c r="N644" s="29" t="s">
        <v>4048</v>
      </c>
      <c r="O644" s="29" t="s">
        <v>4049</v>
      </c>
      <c r="P644" s="1" t="s">
        <v>4050</v>
      </c>
      <c r="Q644" s="29" t="s">
        <v>4044</v>
      </c>
      <c r="R644" s="29"/>
      <c r="S644" s="29"/>
      <c r="T644" s="29"/>
      <c r="U644" s="29"/>
      <c r="V644" s="29"/>
    </row>
    <row r="645">
      <c r="A645" s="4"/>
      <c r="B645" s="29" t="s">
        <v>3840</v>
      </c>
      <c r="C645" s="1" t="s">
        <v>170</v>
      </c>
      <c r="D645" s="1" t="s">
        <v>171</v>
      </c>
      <c r="E645" s="1" t="s">
        <v>172</v>
      </c>
      <c r="F645" s="1" t="s">
        <v>173</v>
      </c>
      <c r="G645" s="1" t="s">
        <v>275</v>
      </c>
      <c r="H645" s="1" t="s">
        <v>175</v>
      </c>
      <c r="I645" s="1" t="s">
        <v>176</v>
      </c>
      <c r="J645" s="1" t="s">
        <v>177</v>
      </c>
      <c r="L645" s="29" t="s">
        <v>1060</v>
      </c>
      <c r="M645" s="29">
        <v>44315.0</v>
      </c>
      <c r="N645" s="29" t="s">
        <v>4051</v>
      </c>
      <c r="O645" s="29" t="s">
        <v>4052</v>
      </c>
      <c r="P645" s="1" t="s">
        <v>4053</v>
      </c>
      <c r="Q645" s="29" t="s">
        <v>4044</v>
      </c>
      <c r="R645" s="29"/>
      <c r="S645" s="29"/>
      <c r="T645" s="29"/>
      <c r="U645" s="29"/>
      <c r="V645" s="29"/>
    </row>
    <row r="646">
      <c r="A646" s="4"/>
      <c r="B646" s="29" t="s">
        <v>3840</v>
      </c>
      <c r="C646" s="1" t="s">
        <v>4027</v>
      </c>
      <c r="D646" s="1" t="s">
        <v>3846</v>
      </c>
      <c r="E646" s="1" t="s">
        <v>159</v>
      </c>
      <c r="F646" s="1" t="s">
        <v>923</v>
      </c>
      <c r="G646" s="1" t="s">
        <v>222</v>
      </c>
      <c r="H646" s="1" t="s">
        <v>4028</v>
      </c>
      <c r="I646" s="1" t="s">
        <v>3193</v>
      </c>
      <c r="J646" s="1" t="s">
        <v>177</v>
      </c>
      <c r="L646" s="29" t="s">
        <v>1060</v>
      </c>
      <c r="M646" s="29">
        <v>44315.0</v>
      </c>
      <c r="N646" s="29" t="s">
        <v>4054</v>
      </c>
      <c r="O646" s="29" t="s">
        <v>4055</v>
      </c>
      <c r="P646" s="1" t="s">
        <v>4031</v>
      </c>
      <c r="Q646" s="29" t="s">
        <v>4044</v>
      </c>
      <c r="R646" s="29"/>
      <c r="S646" s="29"/>
      <c r="T646" s="29"/>
      <c r="U646" s="29"/>
      <c r="V646" s="29"/>
    </row>
    <row r="647">
      <c r="A647" s="4"/>
      <c r="B647" s="29" t="s">
        <v>3840</v>
      </c>
      <c r="C647" s="1" t="s">
        <v>4056</v>
      </c>
      <c r="D647" s="1" t="s">
        <v>3846</v>
      </c>
      <c r="E647" s="1" t="s">
        <v>159</v>
      </c>
      <c r="F647" s="1" t="s">
        <v>229</v>
      </c>
      <c r="G647" s="1" t="s">
        <v>275</v>
      </c>
      <c r="H647" s="1" t="s">
        <v>222</v>
      </c>
      <c r="I647" s="1" t="s">
        <v>2210</v>
      </c>
      <c r="J647" s="1" t="s">
        <v>177</v>
      </c>
      <c r="L647" s="29" t="s">
        <v>1060</v>
      </c>
      <c r="M647" s="29">
        <v>44315.0</v>
      </c>
      <c r="N647" s="29" t="s">
        <v>4057</v>
      </c>
      <c r="O647" s="29" t="s">
        <v>4058</v>
      </c>
      <c r="P647" s="1" t="s">
        <v>4059</v>
      </c>
      <c r="Q647" s="29" t="s">
        <v>4044</v>
      </c>
      <c r="R647" s="29"/>
      <c r="S647" s="29"/>
      <c r="T647" s="29"/>
      <c r="U647" s="29"/>
      <c r="V647" s="29"/>
    </row>
    <row r="648">
      <c r="A648" s="4"/>
      <c r="B648" s="29" t="s">
        <v>3840</v>
      </c>
      <c r="C648" s="1" t="s">
        <v>4060</v>
      </c>
      <c r="D648" s="1" t="s">
        <v>4037</v>
      </c>
      <c r="E648" s="1" t="s">
        <v>4061</v>
      </c>
      <c r="F648" s="1" t="s">
        <v>961</v>
      </c>
      <c r="G648" s="1" t="s">
        <v>222</v>
      </c>
      <c r="H648" s="1" t="s">
        <v>4062</v>
      </c>
      <c r="I648" s="1" t="s">
        <v>4063</v>
      </c>
      <c r="J648" s="1" t="s">
        <v>197</v>
      </c>
      <c r="L648" s="29" t="s">
        <v>1060</v>
      </c>
      <c r="M648" s="29">
        <v>44315.0</v>
      </c>
      <c r="N648" s="29" t="s">
        <v>4064</v>
      </c>
      <c r="O648" s="29" t="s">
        <v>4065</v>
      </c>
      <c r="P648" s="1" t="s">
        <v>4066</v>
      </c>
      <c r="Q648" s="29" t="s">
        <v>4067</v>
      </c>
      <c r="R648" s="29"/>
      <c r="S648" s="29"/>
      <c r="T648" s="29"/>
      <c r="U648" s="29"/>
      <c r="V648" s="29"/>
    </row>
    <row r="649">
      <c r="A649" s="4"/>
      <c r="B649" s="29" t="s">
        <v>3840</v>
      </c>
      <c r="C649" s="1" t="s">
        <v>4068</v>
      </c>
      <c r="D649" s="1" t="s">
        <v>4037</v>
      </c>
      <c r="E649" s="1" t="s">
        <v>3972</v>
      </c>
      <c r="F649" s="50" t="s">
        <v>4069</v>
      </c>
      <c r="G649" s="50" t="s">
        <v>275</v>
      </c>
      <c r="H649" s="50" t="s">
        <v>4039</v>
      </c>
      <c r="I649" s="1" t="s">
        <v>4070</v>
      </c>
      <c r="J649" s="1" t="s">
        <v>177</v>
      </c>
      <c r="L649" s="29" t="s">
        <v>1060</v>
      </c>
      <c r="M649" s="29">
        <v>44315.0</v>
      </c>
      <c r="N649" s="29" t="s">
        <v>4071</v>
      </c>
      <c r="O649" s="29" t="s">
        <v>4072</v>
      </c>
      <c r="P649" s="1" t="s">
        <v>4073</v>
      </c>
      <c r="Q649" s="29" t="s">
        <v>4067</v>
      </c>
      <c r="R649" s="29"/>
      <c r="S649" s="29"/>
      <c r="T649" s="29"/>
      <c r="U649" s="29"/>
      <c r="V649" s="29"/>
    </row>
    <row r="650">
      <c r="A650" s="4"/>
      <c r="B650" s="29" t="s">
        <v>3840</v>
      </c>
      <c r="C650" s="1" t="s">
        <v>4074</v>
      </c>
      <c r="D650" s="1" t="s">
        <v>4037</v>
      </c>
      <c r="E650" s="1" t="s">
        <v>172</v>
      </c>
      <c r="F650" s="1" t="s">
        <v>173</v>
      </c>
      <c r="G650" s="1" t="s">
        <v>222</v>
      </c>
      <c r="H650" s="1" t="s">
        <v>4075</v>
      </c>
      <c r="I650" s="1" t="s">
        <v>4076</v>
      </c>
      <c r="J650" s="1" t="s">
        <v>197</v>
      </c>
      <c r="L650" s="29" t="s">
        <v>1060</v>
      </c>
      <c r="M650" s="29">
        <v>44315.0</v>
      </c>
      <c r="N650" s="29" t="s">
        <v>4077</v>
      </c>
      <c r="O650" s="29" t="s">
        <v>4078</v>
      </c>
      <c r="P650" s="1" t="s">
        <v>4079</v>
      </c>
      <c r="Q650" s="29" t="s">
        <v>4067</v>
      </c>
      <c r="R650" s="29"/>
      <c r="S650" s="29"/>
      <c r="T650" s="29"/>
      <c r="U650" s="29"/>
      <c r="V650" s="29"/>
    </row>
    <row r="651">
      <c r="A651" s="4"/>
      <c r="B651" s="29" t="s">
        <v>3840</v>
      </c>
      <c r="C651" s="1" t="s">
        <v>4080</v>
      </c>
      <c r="D651" s="1" t="s">
        <v>171</v>
      </c>
      <c r="E651" s="1" t="s">
        <v>172</v>
      </c>
      <c r="F651" s="1" t="s">
        <v>173</v>
      </c>
      <c r="G651" s="1" t="s">
        <v>275</v>
      </c>
      <c r="H651" s="1" t="s">
        <v>892</v>
      </c>
      <c r="I651" s="1" t="s">
        <v>4081</v>
      </c>
      <c r="J651" s="1" t="s">
        <v>177</v>
      </c>
      <c r="L651" s="29" t="s">
        <v>1060</v>
      </c>
      <c r="M651" s="29">
        <v>44315.0</v>
      </c>
      <c r="N651" s="29" t="s">
        <v>4082</v>
      </c>
      <c r="O651" s="29" t="s">
        <v>4083</v>
      </c>
      <c r="P651" s="1" t="s">
        <v>4084</v>
      </c>
      <c r="Q651" s="29" t="s">
        <v>4067</v>
      </c>
      <c r="R651" s="29"/>
      <c r="S651" s="29"/>
      <c r="T651" s="29"/>
      <c r="U651" s="29"/>
      <c r="V651" s="29"/>
    </row>
    <row r="652">
      <c r="A652" s="4"/>
      <c r="B652" s="29" t="s">
        <v>3840</v>
      </c>
      <c r="C652" s="1" t="s">
        <v>4085</v>
      </c>
      <c r="D652" s="1" t="s">
        <v>2119</v>
      </c>
      <c r="E652" s="1" t="s">
        <v>159</v>
      </c>
      <c r="F652" s="1" t="s">
        <v>173</v>
      </c>
      <c r="G652" s="1" t="s">
        <v>222</v>
      </c>
      <c r="H652" s="1" t="s">
        <v>4086</v>
      </c>
      <c r="I652" s="1" t="s">
        <v>4087</v>
      </c>
      <c r="J652" s="1" t="s">
        <v>177</v>
      </c>
      <c r="L652" s="29" t="s">
        <v>1060</v>
      </c>
      <c r="M652" s="29">
        <v>44315.0</v>
      </c>
      <c r="N652" s="29" t="s">
        <v>4088</v>
      </c>
      <c r="O652" s="29" t="s">
        <v>4089</v>
      </c>
      <c r="P652" s="1" t="s">
        <v>4090</v>
      </c>
      <c r="Q652" s="29" t="s">
        <v>4067</v>
      </c>
      <c r="R652" s="29"/>
      <c r="S652" s="29"/>
      <c r="T652" s="29"/>
      <c r="U652" s="29"/>
      <c r="V652" s="29"/>
    </row>
    <row r="653">
      <c r="A653" s="4"/>
      <c r="B653" s="29" t="s">
        <v>3840</v>
      </c>
      <c r="C653" s="1" t="s">
        <v>4091</v>
      </c>
      <c r="D653" s="1" t="s">
        <v>3846</v>
      </c>
      <c r="E653" s="1" t="s">
        <v>3279</v>
      </c>
      <c r="F653" s="1" t="s">
        <v>222</v>
      </c>
      <c r="G653" s="1" t="s">
        <v>275</v>
      </c>
      <c r="H653" s="1" t="s">
        <v>2554</v>
      </c>
      <c r="I653" s="1" t="s">
        <v>4092</v>
      </c>
      <c r="J653" s="1" t="s">
        <v>187</v>
      </c>
      <c r="L653" s="29" t="s">
        <v>1060</v>
      </c>
      <c r="M653" s="29">
        <v>44315.0</v>
      </c>
      <c r="N653" s="29" t="s">
        <v>4093</v>
      </c>
      <c r="O653" s="29" t="s">
        <v>4094</v>
      </c>
      <c r="P653" s="1" t="s">
        <v>4095</v>
      </c>
      <c r="Q653" s="29" t="s">
        <v>4096</v>
      </c>
      <c r="R653" s="29"/>
      <c r="S653" s="29"/>
      <c r="T653" s="29"/>
      <c r="U653" s="29"/>
      <c r="V653" s="29"/>
    </row>
    <row r="654">
      <c r="A654" s="4"/>
      <c r="B654" s="29" t="s">
        <v>3840</v>
      </c>
      <c r="C654" s="1" t="s">
        <v>3971</v>
      </c>
      <c r="D654" s="1" t="s">
        <v>741</v>
      </c>
      <c r="E654" s="1" t="s">
        <v>3972</v>
      </c>
      <c r="F654" s="50" t="s">
        <v>4097</v>
      </c>
      <c r="G654" s="50" t="s">
        <v>222</v>
      </c>
      <c r="H654" s="50" t="s">
        <v>4098</v>
      </c>
      <c r="I654" s="1" t="s">
        <v>4099</v>
      </c>
      <c r="J654" s="1" t="s">
        <v>164</v>
      </c>
      <c r="L654" s="29" t="s">
        <v>1060</v>
      </c>
      <c r="M654" s="29">
        <v>44315.0</v>
      </c>
      <c r="N654" s="29" t="s">
        <v>4100</v>
      </c>
      <c r="O654" s="29" t="s">
        <v>4101</v>
      </c>
      <c r="P654" s="1" t="s">
        <v>3977</v>
      </c>
      <c r="Q654" s="29" t="s">
        <v>4096</v>
      </c>
      <c r="R654" s="29"/>
      <c r="S654" s="29"/>
      <c r="T654" s="29"/>
      <c r="U654" s="29"/>
      <c r="V654" s="29"/>
    </row>
    <row r="655">
      <c r="A655" s="4"/>
      <c r="B655" s="29" t="s">
        <v>3840</v>
      </c>
      <c r="C655" s="1" t="s">
        <v>2085</v>
      </c>
      <c r="D655" s="1" t="s">
        <v>3846</v>
      </c>
      <c r="E655" s="1" t="s">
        <v>159</v>
      </c>
      <c r="F655" s="1" t="s">
        <v>229</v>
      </c>
      <c r="G655" s="1" t="s">
        <v>275</v>
      </c>
      <c r="H655" s="1" t="s">
        <v>4102</v>
      </c>
      <c r="I655" s="1" t="s">
        <v>2086</v>
      </c>
      <c r="J655" s="1" t="s">
        <v>177</v>
      </c>
      <c r="L655" s="29" t="s">
        <v>1060</v>
      </c>
      <c r="M655" s="29">
        <v>44315.0</v>
      </c>
      <c r="N655" s="29" t="s">
        <v>4103</v>
      </c>
      <c r="O655" s="29" t="s">
        <v>4104</v>
      </c>
      <c r="P655" s="1" t="s">
        <v>4105</v>
      </c>
      <c r="Q655" s="29" t="s">
        <v>4096</v>
      </c>
      <c r="R655" s="29"/>
      <c r="S655" s="29"/>
      <c r="T655" s="29"/>
      <c r="U655" s="29"/>
      <c r="V655" s="29"/>
    </row>
    <row r="656">
      <c r="A656" s="4"/>
      <c r="B656" s="29" t="s">
        <v>3840</v>
      </c>
      <c r="C656" s="1" t="s">
        <v>4106</v>
      </c>
      <c r="D656" s="1" t="s">
        <v>171</v>
      </c>
      <c r="E656" s="1" t="s">
        <v>289</v>
      </c>
      <c r="F656" s="1" t="s">
        <v>2834</v>
      </c>
      <c r="G656" s="1" t="s">
        <v>222</v>
      </c>
      <c r="H656" s="1" t="s">
        <v>4107</v>
      </c>
      <c r="I656" s="1" t="s">
        <v>4108</v>
      </c>
      <c r="J656" s="1" t="s">
        <v>197</v>
      </c>
      <c r="L656" s="29" t="s">
        <v>1060</v>
      </c>
      <c r="M656" s="29">
        <v>44315.0</v>
      </c>
      <c r="N656" s="29" t="s">
        <v>4109</v>
      </c>
      <c r="O656" s="29" t="s">
        <v>4110</v>
      </c>
      <c r="P656" s="1" t="s">
        <v>4111</v>
      </c>
      <c r="Q656" s="29" t="s">
        <v>4096</v>
      </c>
      <c r="R656" s="29"/>
      <c r="S656" s="29"/>
      <c r="T656" s="29"/>
      <c r="U656" s="29"/>
      <c r="V656" s="29"/>
    </row>
    <row r="657">
      <c r="A657" s="4"/>
      <c r="B657" s="29" t="s">
        <v>3840</v>
      </c>
      <c r="C657" s="1" t="s">
        <v>4112</v>
      </c>
      <c r="D657" s="1" t="s">
        <v>4037</v>
      </c>
      <c r="E657" s="1" t="s">
        <v>4113</v>
      </c>
      <c r="F657" s="1" t="s">
        <v>4114</v>
      </c>
      <c r="G657" s="1" t="s">
        <v>275</v>
      </c>
      <c r="H657" s="1" t="s">
        <v>4115</v>
      </c>
      <c r="I657" s="1" t="s">
        <v>4116</v>
      </c>
      <c r="J657" s="1" t="s">
        <v>197</v>
      </c>
      <c r="L657" s="29" t="s">
        <v>1060</v>
      </c>
      <c r="M657" s="29">
        <v>44315.0</v>
      </c>
      <c r="N657" s="29" t="s">
        <v>4117</v>
      </c>
      <c r="O657" s="29" t="s">
        <v>4118</v>
      </c>
      <c r="P657" s="1" t="s">
        <v>4119</v>
      </c>
      <c r="Q657" s="29" t="s">
        <v>4096</v>
      </c>
      <c r="R657" s="29"/>
      <c r="S657" s="29"/>
      <c r="T657" s="29"/>
      <c r="U657" s="29"/>
      <c r="V657" s="29"/>
    </row>
    <row r="658">
      <c r="A658" s="4"/>
      <c r="B658" s="29" t="s">
        <v>3840</v>
      </c>
      <c r="C658" s="1" t="s">
        <v>2124</v>
      </c>
      <c r="D658" s="1" t="s">
        <v>171</v>
      </c>
      <c r="E658" s="1" t="s">
        <v>172</v>
      </c>
      <c r="F658" s="1" t="s">
        <v>229</v>
      </c>
      <c r="G658" s="1" t="s">
        <v>222</v>
      </c>
      <c r="H658" s="1" t="s">
        <v>2050</v>
      </c>
      <c r="I658" s="1" t="s">
        <v>247</v>
      </c>
      <c r="J658" s="1" t="s">
        <v>197</v>
      </c>
      <c r="L658" s="29" t="s">
        <v>1060</v>
      </c>
      <c r="M658" s="29">
        <v>44315.0</v>
      </c>
      <c r="N658" s="29" t="s">
        <v>4120</v>
      </c>
      <c r="O658" s="29" t="s">
        <v>4121</v>
      </c>
      <c r="P658" s="1" t="s">
        <v>3843</v>
      </c>
      <c r="Q658" s="29" t="s">
        <v>4096</v>
      </c>
      <c r="R658" s="29"/>
      <c r="S658" s="29"/>
      <c r="T658" s="29"/>
      <c r="U658" s="29"/>
      <c r="V658" s="29"/>
    </row>
    <row r="659">
      <c r="A659" s="4"/>
      <c r="B659" s="29" t="s">
        <v>3840</v>
      </c>
      <c r="C659" s="1" t="s">
        <v>4045</v>
      </c>
      <c r="D659" s="1" t="s">
        <v>3868</v>
      </c>
      <c r="E659" s="1" t="s">
        <v>172</v>
      </c>
      <c r="F659" s="1" t="s">
        <v>152</v>
      </c>
      <c r="G659" s="1" t="s">
        <v>275</v>
      </c>
      <c r="H659" s="1" t="s">
        <v>4122</v>
      </c>
      <c r="I659" s="1" t="s">
        <v>4047</v>
      </c>
      <c r="J659" s="1" t="s">
        <v>187</v>
      </c>
      <c r="L659" s="29" t="s">
        <v>1060</v>
      </c>
      <c r="M659" s="29">
        <v>44315.0</v>
      </c>
      <c r="N659" s="29" t="s">
        <v>4123</v>
      </c>
      <c r="O659" s="29" t="s">
        <v>4124</v>
      </c>
      <c r="P659" s="1" t="s">
        <v>4050</v>
      </c>
      <c r="Q659" s="29" t="s">
        <v>4096</v>
      </c>
      <c r="R659" s="29"/>
      <c r="S659" s="29"/>
      <c r="T659" s="29"/>
      <c r="U659" s="29"/>
      <c r="V659" s="29"/>
    </row>
    <row r="660">
      <c r="A660" s="4"/>
      <c r="B660" s="29" t="s">
        <v>3840</v>
      </c>
      <c r="C660" s="1" t="s">
        <v>4125</v>
      </c>
      <c r="D660" s="1" t="s">
        <v>171</v>
      </c>
      <c r="E660" s="1" t="s">
        <v>172</v>
      </c>
      <c r="F660" s="1" t="s">
        <v>4126</v>
      </c>
      <c r="G660" s="1" t="s">
        <v>222</v>
      </c>
      <c r="H660" s="1" t="s">
        <v>4127</v>
      </c>
      <c r="I660" s="1" t="s">
        <v>4128</v>
      </c>
      <c r="J660" s="1" t="s">
        <v>197</v>
      </c>
      <c r="L660" s="29" t="s">
        <v>1060</v>
      </c>
      <c r="M660" s="29">
        <v>44315.0</v>
      </c>
      <c r="N660" s="29" t="s">
        <v>4129</v>
      </c>
      <c r="O660" s="29" t="s">
        <v>4130</v>
      </c>
      <c r="P660" s="1" t="s">
        <v>4131</v>
      </c>
      <c r="Q660" s="29" t="s">
        <v>4132</v>
      </c>
      <c r="R660" s="29"/>
      <c r="S660" s="29"/>
      <c r="T660" s="29"/>
      <c r="U660" s="29"/>
      <c r="V660" s="29"/>
    </row>
    <row r="661">
      <c r="A661" s="4"/>
      <c r="B661" s="29" t="s">
        <v>3840</v>
      </c>
      <c r="C661" s="1" t="s">
        <v>4133</v>
      </c>
      <c r="D661" s="1" t="s">
        <v>171</v>
      </c>
      <c r="E661" s="1" t="s">
        <v>172</v>
      </c>
      <c r="F661" s="1" t="s">
        <v>4134</v>
      </c>
      <c r="G661" s="1" t="s">
        <v>275</v>
      </c>
      <c r="H661" s="1" t="s">
        <v>2554</v>
      </c>
      <c r="I661" s="1" t="s">
        <v>4135</v>
      </c>
      <c r="J661" s="1" t="s">
        <v>197</v>
      </c>
      <c r="L661" s="29" t="s">
        <v>1060</v>
      </c>
      <c r="M661" s="29">
        <v>44315.0</v>
      </c>
      <c r="N661" s="29" t="s">
        <v>4136</v>
      </c>
      <c r="O661" s="29" t="s">
        <v>4137</v>
      </c>
      <c r="P661" s="1" t="s">
        <v>4138</v>
      </c>
      <c r="Q661" s="29" t="s">
        <v>4132</v>
      </c>
      <c r="R661" s="29"/>
      <c r="S661" s="29"/>
      <c r="T661" s="29"/>
      <c r="U661" s="29"/>
      <c r="V661" s="29"/>
    </row>
    <row r="662">
      <c r="A662" s="4"/>
      <c r="B662" s="29" t="s">
        <v>3840</v>
      </c>
      <c r="C662" s="1" t="s">
        <v>4139</v>
      </c>
      <c r="D662" s="1" t="s">
        <v>4140</v>
      </c>
      <c r="E662" s="1" t="s">
        <v>3972</v>
      </c>
      <c r="F662" s="1" t="s">
        <v>961</v>
      </c>
      <c r="G662" s="1" t="s">
        <v>222</v>
      </c>
      <c r="H662" s="1" t="s">
        <v>2050</v>
      </c>
      <c r="I662" s="1" t="s">
        <v>4141</v>
      </c>
      <c r="J662" s="1" t="s">
        <v>177</v>
      </c>
      <c r="L662" s="29" t="s">
        <v>1060</v>
      </c>
      <c r="M662" s="29">
        <v>44315.0</v>
      </c>
      <c r="N662" s="29" t="s">
        <v>4142</v>
      </c>
      <c r="O662" s="29" t="s">
        <v>4143</v>
      </c>
      <c r="P662" s="1" t="s">
        <v>4144</v>
      </c>
      <c r="Q662" s="29" t="s">
        <v>4132</v>
      </c>
      <c r="R662" s="29"/>
      <c r="S662" s="29"/>
      <c r="T662" s="29"/>
      <c r="U662" s="29"/>
      <c r="V662" s="29"/>
    </row>
    <row r="663">
      <c r="A663" s="4"/>
      <c r="B663" s="29" t="s">
        <v>3840</v>
      </c>
      <c r="C663" s="1" t="s">
        <v>1516</v>
      </c>
      <c r="D663" s="1" t="s">
        <v>171</v>
      </c>
      <c r="E663" s="1" t="s">
        <v>202</v>
      </c>
      <c r="F663" s="1" t="s">
        <v>4145</v>
      </c>
      <c r="G663" s="1" t="s">
        <v>275</v>
      </c>
      <c r="H663" s="1" t="s">
        <v>4146</v>
      </c>
      <c r="I663" s="1" t="s">
        <v>361</v>
      </c>
      <c r="J663" s="1" t="s">
        <v>197</v>
      </c>
      <c r="L663" s="29" t="s">
        <v>1060</v>
      </c>
      <c r="M663" s="29">
        <v>44315.0</v>
      </c>
      <c r="N663" s="29" t="s">
        <v>4147</v>
      </c>
      <c r="O663" s="29" t="s">
        <v>4148</v>
      </c>
      <c r="P663" s="1" t="s">
        <v>4149</v>
      </c>
      <c r="Q663" s="29" t="s">
        <v>4132</v>
      </c>
      <c r="R663" s="29"/>
      <c r="S663" s="29"/>
      <c r="T663" s="29"/>
      <c r="U663" s="29"/>
      <c r="V663" s="29"/>
    </row>
    <row r="664">
      <c r="A664" s="4"/>
      <c r="B664" s="29" t="s">
        <v>3840</v>
      </c>
      <c r="C664" s="1" t="s">
        <v>4150</v>
      </c>
      <c r="D664" s="1" t="s">
        <v>171</v>
      </c>
      <c r="E664" s="1" t="s">
        <v>202</v>
      </c>
      <c r="F664" s="1" t="s">
        <v>4151</v>
      </c>
      <c r="G664" s="1" t="s">
        <v>222</v>
      </c>
      <c r="H664" s="1" t="s">
        <v>4152</v>
      </c>
      <c r="I664" s="1" t="s">
        <v>4153</v>
      </c>
      <c r="J664" s="1" t="s">
        <v>197</v>
      </c>
      <c r="L664" s="29" t="s">
        <v>1060</v>
      </c>
      <c r="M664" s="29">
        <v>44315.0</v>
      </c>
      <c r="N664" s="29" t="s">
        <v>4154</v>
      </c>
      <c r="O664" s="29" t="s">
        <v>4155</v>
      </c>
      <c r="P664" s="1" t="s">
        <v>4156</v>
      </c>
      <c r="Q664" s="29" t="s">
        <v>4132</v>
      </c>
      <c r="R664" s="29"/>
      <c r="S664" s="29"/>
      <c r="T664" s="29"/>
      <c r="U664" s="29"/>
      <c r="V664" s="29"/>
    </row>
    <row r="665">
      <c r="A665" s="4"/>
      <c r="B665" s="29" t="s">
        <v>3840</v>
      </c>
      <c r="C665" s="1" t="s">
        <v>4157</v>
      </c>
      <c r="D665" s="1" t="s">
        <v>3846</v>
      </c>
      <c r="E665" s="1" t="s">
        <v>202</v>
      </c>
      <c r="F665" s="1" t="s">
        <v>152</v>
      </c>
      <c r="G665" s="1" t="s">
        <v>275</v>
      </c>
      <c r="H665" s="1" t="s">
        <v>932</v>
      </c>
      <c r="I665" s="1" t="s">
        <v>4158</v>
      </c>
      <c r="J665" s="1" t="s">
        <v>177</v>
      </c>
      <c r="L665" s="29" t="s">
        <v>1060</v>
      </c>
      <c r="M665" s="29">
        <v>44315.0</v>
      </c>
      <c r="N665" s="29" t="s">
        <v>4159</v>
      </c>
      <c r="O665" s="29" t="s">
        <v>4160</v>
      </c>
      <c r="P665" s="1" t="s">
        <v>4161</v>
      </c>
      <c r="Q665" s="29" t="s">
        <v>4132</v>
      </c>
      <c r="R665" s="29"/>
      <c r="S665" s="29"/>
      <c r="T665" s="29"/>
      <c r="U665" s="29"/>
      <c r="V665" s="29"/>
    </row>
    <row r="666">
      <c r="A666" s="4"/>
      <c r="B666" s="29" t="s">
        <v>3840</v>
      </c>
      <c r="C666" s="1" t="s">
        <v>4162</v>
      </c>
      <c r="D666" s="1" t="s">
        <v>4037</v>
      </c>
      <c r="E666" s="1" t="s">
        <v>4037</v>
      </c>
      <c r="F666" s="1" t="s">
        <v>213</v>
      </c>
      <c r="G666" s="1" t="s">
        <v>222</v>
      </c>
      <c r="H666" s="1" t="s">
        <v>2287</v>
      </c>
      <c r="I666" s="1" t="s">
        <v>4163</v>
      </c>
      <c r="J666" s="1" t="s">
        <v>207</v>
      </c>
      <c r="L666" s="29" t="s">
        <v>1060</v>
      </c>
      <c r="M666" s="29">
        <v>44315.0</v>
      </c>
      <c r="N666" s="29" t="s">
        <v>4164</v>
      </c>
      <c r="O666" s="29" t="s">
        <v>4165</v>
      </c>
      <c r="P666" s="1" t="s">
        <v>4166</v>
      </c>
      <c r="Q666" s="29" t="s">
        <v>4132</v>
      </c>
      <c r="R666" s="29"/>
      <c r="S666" s="29"/>
      <c r="T666" s="29"/>
      <c r="U666" s="29"/>
      <c r="V666" s="29"/>
    </row>
    <row r="667">
      <c r="A667" s="4"/>
      <c r="B667" s="29" t="s">
        <v>3840</v>
      </c>
      <c r="C667" s="1" t="s">
        <v>4167</v>
      </c>
      <c r="D667" s="1" t="s">
        <v>3846</v>
      </c>
      <c r="E667" s="1" t="s">
        <v>159</v>
      </c>
      <c r="F667" s="1" t="s">
        <v>173</v>
      </c>
      <c r="G667" s="1" t="s">
        <v>275</v>
      </c>
      <c r="H667" s="1" t="s">
        <v>4168</v>
      </c>
      <c r="I667" s="1" t="s">
        <v>4169</v>
      </c>
      <c r="J667" s="1" t="s">
        <v>197</v>
      </c>
      <c r="L667" s="29" t="s">
        <v>1060</v>
      </c>
      <c r="M667" s="29">
        <v>44315.0</v>
      </c>
      <c r="N667" s="29" t="s">
        <v>4170</v>
      </c>
      <c r="O667" s="29" t="s">
        <v>4171</v>
      </c>
      <c r="P667" s="1" t="s">
        <v>4172</v>
      </c>
      <c r="Q667" s="29" t="s">
        <v>4173</v>
      </c>
      <c r="R667" s="29"/>
      <c r="S667" s="29"/>
      <c r="T667" s="29"/>
      <c r="U667" s="29"/>
      <c r="V667" s="29"/>
    </row>
    <row r="668">
      <c r="A668" s="4"/>
      <c r="B668" s="29" t="s">
        <v>3840</v>
      </c>
      <c r="C668" s="1" t="s">
        <v>4174</v>
      </c>
      <c r="D668" s="1" t="s">
        <v>4037</v>
      </c>
      <c r="E668" s="1" t="s">
        <v>3972</v>
      </c>
      <c r="F668" s="1" t="s">
        <v>4175</v>
      </c>
      <c r="G668" s="1" t="s">
        <v>222</v>
      </c>
      <c r="H668" s="1" t="s">
        <v>1123</v>
      </c>
      <c r="I668" s="1" t="s">
        <v>4176</v>
      </c>
      <c r="J668" s="1" t="s">
        <v>177</v>
      </c>
      <c r="L668" s="29" t="s">
        <v>1060</v>
      </c>
      <c r="M668" s="29">
        <v>44315.0</v>
      </c>
      <c r="N668" s="29" t="s">
        <v>4177</v>
      </c>
      <c r="O668" s="29" t="s">
        <v>4178</v>
      </c>
      <c r="P668" s="1" t="s">
        <v>4179</v>
      </c>
      <c r="Q668" s="29" t="s">
        <v>4173</v>
      </c>
      <c r="R668" s="29"/>
      <c r="S668" s="29"/>
      <c r="T668" s="29"/>
      <c r="U668" s="29"/>
      <c r="V668" s="29"/>
    </row>
    <row r="669">
      <c r="A669" s="4"/>
      <c r="B669" s="29" t="s">
        <v>3840</v>
      </c>
      <c r="C669" s="1" t="s">
        <v>106</v>
      </c>
      <c r="D669" s="1" t="s">
        <v>171</v>
      </c>
      <c r="E669" s="1" t="s">
        <v>172</v>
      </c>
      <c r="F669" s="1" t="s">
        <v>4180</v>
      </c>
      <c r="G669" s="1" t="s">
        <v>275</v>
      </c>
      <c r="H669" s="1" t="s">
        <v>4181</v>
      </c>
      <c r="I669" s="1" t="s">
        <v>4182</v>
      </c>
      <c r="J669" s="1" t="s">
        <v>177</v>
      </c>
      <c r="L669" s="29" t="s">
        <v>1060</v>
      </c>
      <c r="M669" s="29">
        <v>44315.0</v>
      </c>
      <c r="N669" s="29" t="s">
        <v>4183</v>
      </c>
      <c r="O669" s="29" t="s">
        <v>4184</v>
      </c>
      <c r="P669" s="1" t="s">
        <v>4185</v>
      </c>
      <c r="Q669" s="29" t="s">
        <v>4173</v>
      </c>
      <c r="R669" s="29"/>
      <c r="S669" s="29"/>
      <c r="T669" s="29"/>
      <c r="U669" s="29"/>
      <c r="V669" s="29"/>
    </row>
    <row r="670">
      <c r="A670" s="4"/>
      <c r="B670" s="29" t="s">
        <v>3840</v>
      </c>
      <c r="C670" s="1" t="s">
        <v>4186</v>
      </c>
      <c r="D670" s="1" t="s">
        <v>171</v>
      </c>
      <c r="E670" s="1" t="s">
        <v>202</v>
      </c>
      <c r="F670" s="1" t="s">
        <v>4187</v>
      </c>
      <c r="G670" s="1" t="s">
        <v>222</v>
      </c>
      <c r="H670" s="1" t="s">
        <v>4188</v>
      </c>
      <c r="I670" s="1" t="s">
        <v>4189</v>
      </c>
      <c r="J670" s="1" t="s">
        <v>197</v>
      </c>
      <c r="L670" s="29" t="s">
        <v>1060</v>
      </c>
      <c r="M670" s="29">
        <v>44315.0</v>
      </c>
      <c r="N670" s="29" t="s">
        <v>4190</v>
      </c>
      <c r="O670" s="29" t="s">
        <v>4191</v>
      </c>
      <c r="P670" s="1" t="s">
        <v>4192</v>
      </c>
      <c r="Q670" s="29" t="s">
        <v>4173</v>
      </c>
      <c r="R670" s="29"/>
      <c r="S670" s="29"/>
      <c r="T670" s="29"/>
      <c r="U670" s="29"/>
      <c r="V670" s="29"/>
    </row>
    <row r="671">
      <c r="A671" s="4"/>
      <c r="B671" s="29" t="s">
        <v>3840</v>
      </c>
      <c r="C671" s="1" t="s">
        <v>4193</v>
      </c>
      <c r="D671" s="1" t="s">
        <v>2119</v>
      </c>
      <c r="E671" s="1" t="s">
        <v>159</v>
      </c>
      <c r="F671" s="50" t="s">
        <v>20</v>
      </c>
      <c r="G671" s="50" t="s">
        <v>275</v>
      </c>
      <c r="H671" s="50" t="s">
        <v>2554</v>
      </c>
      <c r="I671" s="1" t="s">
        <v>4194</v>
      </c>
      <c r="J671" s="1" t="s">
        <v>197</v>
      </c>
      <c r="L671" s="29" t="s">
        <v>1060</v>
      </c>
      <c r="M671" s="29">
        <v>44315.0</v>
      </c>
      <c r="N671" s="29" t="s">
        <v>4195</v>
      </c>
      <c r="O671" s="29" t="s">
        <v>4196</v>
      </c>
      <c r="P671" s="1" t="s">
        <v>4197</v>
      </c>
      <c r="Q671" s="29" t="s">
        <v>4173</v>
      </c>
      <c r="R671" s="29"/>
      <c r="S671" s="29"/>
      <c r="T671" s="29"/>
      <c r="U671" s="29"/>
      <c r="V671" s="29"/>
    </row>
    <row r="672">
      <c r="A672" s="4"/>
      <c r="B672" s="29" t="s">
        <v>3840</v>
      </c>
      <c r="C672" s="1" t="s">
        <v>4198</v>
      </c>
      <c r="D672" s="1" t="s">
        <v>3846</v>
      </c>
      <c r="E672" s="1" t="s">
        <v>172</v>
      </c>
      <c r="F672" s="1" t="s">
        <v>4199</v>
      </c>
      <c r="G672" s="1" t="s">
        <v>222</v>
      </c>
      <c r="H672" s="1" t="s">
        <v>4200</v>
      </c>
      <c r="I672" s="1" t="s">
        <v>4201</v>
      </c>
      <c r="J672" s="1" t="s">
        <v>197</v>
      </c>
      <c r="L672" s="29" t="s">
        <v>1060</v>
      </c>
      <c r="M672" s="29">
        <v>44315.0</v>
      </c>
      <c r="N672" s="29" t="s">
        <v>4202</v>
      </c>
      <c r="O672" s="29" t="s">
        <v>4203</v>
      </c>
      <c r="P672" s="1" t="s">
        <v>4204</v>
      </c>
      <c r="Q672" s="29" t="s">
        <v>4173</v>
      </c>
      <c r="R672" s="29"/>
      <c r="S672" s="29"/>
      <c r="T672" s="29"/>
      <c r="U672" s="29"/>
      <c r="V672" s="29"/>
    </row>
    <row r="673">
      <c r="A673" s="4"/>
      <c r="B673" s="29" t="s">
        <v>3840</v>
      </c>
      <c r="C673" s="1" t="s">
        <v>4205</v>
      </c>
      <c r="D673" s="1" t="s">
        <v>3846</v>
      </c>
      <c r="E673" s="1" t="s">
        <v>159</v>
      </c>
      <c r="F673" s="1" t="s">
        <v>4206</v>
      </c>
      <c r="G673" s="1" t="s">
        <v>275</v>
      </c>
      <c r="H673" s="1" t="s">
        <v>4207</v>
      </c>
      <c r="I673" s="1" t="s">
        <v>4208</v>
      </c>
      <c r="J673" s="1" t="s">
        <v>197</v>
      </c>
      <c r="L673" s="29" t="s">
        <v>1060</v>
      </c>
      <c r="M673" s="29">
        <v>44315.0</v>
      </c>
      <c r="N673" s="29" t="s">
        <v>4209</v>
      </c>
      <c r="O673" s="29" t="s">
        <v>4210</v>
      </c>
      <c r="P673" s="1" t="s">
        <v>4211</v>
      </c>
      <c r="Q673" s="29" t="s">
        <v>4173</v>
      </c>
      <c r="R673" s="29"/>
      <c r="S673" s="29"/>
      <c r="T673" s="29"/>
      <c r="U673" s="29"/>
      <c r="V673" s="29"/>
    </row>
    <row r="674">
      <c r="A674" s="4"/>
      <c r="B674" s="29" t="s">
        <v>3840</v>
      </c>
      <c r="C674" s="1" t="s">
        <v>3879</v>
      </c>
      <c r="D674" s="1" t="s">
        <v>3846</v>
      </c>
      <c r="E674" s="1" t="s">
        <v>159</v>
      </c>
      <c r="F674" s="1" t="s">
        <v>229</v>
      </c>
      <c r="G674" s="1" t="s">
        <v>222</v>
      </c>
      <c r="H674" s="1" t="s">
        <v>2554</v>
      </c>
      <c r="I674" s="1" t="s">
        <v>3880</v>
      </c>
      <c r="J674" s="1" t="s">
        <v>177</v>
      </c>
      <c r="L674" s="29" t="s">
        <v>1060</v>
      </c>
      <c r="M674" s="29">
        <v>44315.0</v>
      </c>
      <c r="N674" s="29" t="s">
        <v>4212</v>
      </c>
      <c r="O674" s="29" t="s">
        <v>4213</v>
      </c>
      <c r="P674" s="1" t="s">
        <v>3883</v>
      </c>
      <c r="Q674" s="29" t="s">
        <v>4214</v>
      </c>
      <c r="R674" s="29"/>
      <c r="S674" s="29"/>
      <c r="T674" s="29"/>
      <c r="U674" s="29"/>
      <c r="V674" s="29"/>
    </row>
    <row r="675">
      <c r="A675" s="4"/>
      <c r="B675" s="29" t="s">
        <v>3840</v>
      </c>
      <c r="C675" s="1" t="s">
        <v>4215</v>
      </c>
      <c r="D675" s="1" t="s">
        <v>4140</v>
      </c>
      <c r="E675" s="1" t="s">
        <v>3972</v>
      </c>
      <c r="F675" s="50" t="s">
        <v>152</v>
      </c>
      <c r="G675" s="50" t="s">
        <v>275</v>
      </c>
      <c r="H675" s="50" t="s">
        <v>4216</v>
      </c>
      <c r="I675" s="1" t="s">
        <v>4217</v>
      </c>
      <c r="J675" s="1" t="s">
        <v>177</v>
      </c>
      <c r="L675" s="29" t="s">
        <v>1060</v>
      </c>
      <c r="M675" s="29">
        <v>44315.0</v>
      </c>
      <c r="N675" s="29" t="s">
        <v>4218</v>
      </c>
      <c r="O675" s="29" t="s">
        <v>4219</v>
      </c>
      <c r="P675" s="1" t="s">
        <v>4220</v>
      </c>
      <c r="Q675" s="29" t="s">
        <v>4214</v>
      </c>
      <c r="R675" s="29"/>
      <c r="S675" s="29"/>
      <c r="T675" s="29"/>
      <c r="U675" s="29"/>
      <c r="V675" s="29"/>
    </row>
    <row r="676">
      <c r="A676" s="4"/>
      <c r="B676" s="29" t="s">
        <v>3840</v>
      </c>
      <c r="C676" s="1" t="s">
        <v>4221</v>
      </c>
      <c r="D676" s="1" t="s">
        <v>4140</v>
      </c>
      <c r="E676" s="1" t="s">
        <v>3972</v>
      </c>
      <c r="F676" s="1" t="s">
        <v>1289</v>
      </c>
      <c r="G676" s="1" t="s">
        <v>222</v>
      </c>
      <c r="H676" s="1" t="s">
        <v>2287</v>
      </c>
      <c r="I676" s="1" t="s">
        <v>4222</v>
      </c>
      <c r="J676" s="1" t="s">
        <v>197</v>
      </c>
      <c r="L676" s="29" t="s">
        <v>1060</v>
      </c>
      <c r="M676" s="29">
        <v>44315.0</v>
      </c>
      <c r="N676" s="29" t="s">
        <v>4223</v>
      </c>
      <c r="O676" s="29" t="s">
        <v>4224</v>
      </c>
      <c r="P676" s="1" t="s">
        <v>4225</v>
      </c>
      <c r="Q676" s="29" t="s">
        <v>4214</v>
      </c>
      <c r="R676" s="29"/>
      <c r="S676" s="29"/>
      <c r="T676" s="29"/>
      <c r="U676" s="29"/>
      <c r="V676" s="29"/>
    </row>
    <row r="677">
      <c r="A677" s="4"/>
      <c r="B677" s="29" t="s">
        <v>3840</v>
      </c>
      <c r="C677" s="1" t="s">
        <v>4226</v>
      </c>
      <c r="D677" s="1" t="s">
        <v>171</v>
      </c>
      <c r="E677" s="1" t="s">
        <v>172</v>
      </c>
      <c r="F677" s="1" t="s">
        <v>4227</v>
      </c>
      <c r="G677" s="1" t="s">
        <v>275</v>
      </c>
      <c r="H677" s="1" t="s">
        <v>2994</v>
      </c>
      <c r="I677" s="1" t="s">
        <v>4228</v>
      </c>
      <c r="J677" s="1" t="s">
        <v>164</v>
      </c>
      <c r="L677" s="29" t="s">
        <v>1060</v>
      </c>
      <c r="M677" s="29">
        <v>44315.0</v>
      </c>
      <c r="N677" s="29" t="s">
        <v>4229</v>
      </c>
      <c r="O677" s="29" t="s">
        <v>4230</v>
      </c>
      <c r="P677" s="1" t="s">
        <v>4231</v>
      </c>
      <c r="Q677" s="29" t="s">
        <v>4214</v>
      </c>
      <c r="R677" s="29"/>
      <c r="S677" s="29"/>
      <c r="T677" s="29"/>
      <c r="U677" s="29"/>
      <c r="V677" s="29"/>
    </row>
    <row r="678">
      <c r="A678" s="4"/>
      <c r="B678" s="29" t="s">
        <v>3840</v>
      </c>
      <c r="C678" s="1" t="s">
        <v>4232</v>
      </c>
      <c r="D678" s="1" t="s">
        <v>171</v>
      </c>
      <c r="E678" s="1" t="s">
        <v>202</v>
      </c>
      <c r="F678" s="1" t="s">
        <v>4233</v>
      </c>
      <c r="G678" s="1" t="s">
        <v>222</v>
      </c>
      <c r="H678" s="1" t="s">
        <v>4234</v>
      </c>
      <c r="I678" s="1" t="s">
        <v>4235</v>
      </c>
      <c r="J678" s="1" t="s">
        <v>177</v>
      </c>
      <c r="L678" s="29" t="s">
        <v>1060</v>
      </c>
      <c r="M678" s="29">
        <v>44315.0</v>
      </c>
      <c r="N678" s="29" t="s">
        <v>4236</v>
      </c>
      <c r="O678" s="29" t="s">
        <v>4237</v>
      </c>
      <c r="P678" s="1" t="s">
        <v>4238</v>
      </c>
      <c r="Q678" s="29" t="s">
        <v>4214</v>
      </c>
      <c r="R678" s="29"/>
      <c r="S678" s="29"/>
      <c r="T678" s="29"/>
      <c r="U678" s="29"/>
      <c r="V678" s="29"/>
    </row>
    <row r="679">
      <c r="A679" s="4"/>
      <c r="B679" s="29" t="s">
        <v>3840</v>
      </c>
      <c r="C679" s="1" t="s">
        <v>4239</v>
      </c>
      <c r="D679" s="1" t="s">
        <v>4037</v>
      </c>
      <c r="E679" s="1" t="s">
        <v>172</v>
      </c>
      <c r="F679" s="1" t="s">
        <v>4240</v>
      </c>
      <c r="G679" s="1" t="s">
        <v>275</v>
      </c>
      <c r="H679" s="1" t="s">
        <v>2287</v>
      </c>
      <c r="I679" s="1" t="s">
        <v>4241</v>
      </c>
      <c r="J679" s="1" t="s">
        <v>187</v>
      </c>
      <c r="L679" s="29" t="s">
        <v>1060</v>
      </c>
      <c r="M679" s="29">
        <v>44315.0</v>
      </c>
      <c r="N679" s="29" t="s">
        <v>4242</v>
      </c>
      <c r="O679" s="29" t="s">
        <v>4243</v>
      </c>
      <c r="P679" s="1" t="s">
        <v>4244</v>
      </c>
      <c r="Q679" s="29" t="s">
        <v>4214</v>
      </c>
      <c r="R679" s="29"/>
      <c r="S679" s="29"/>
      <c r="T679" s="29"/>
      <c r="U679" s="29"/>
      <c r="V679" s="29"/>
    </row>
    <row r="680">
      <c r="A680" s="4"/>
      <c r="B680" s="29" t="s">
        <v>3840</v>
      </c>
      <c r="C680" s="1" t="s">
        <v>116</v>
      </c>
      <c r="D680" s="1" t="s">
        <v>3846</v>
      </c>
      <c r="E680" s="1" t="s">
        <v>159</v>
      </c>
      <c r="F680" s="1" t="s">
        <v>4245</v>
      </c>
      <c r="G680" s="50" t="s">
        <v>222</v>
      </c>
      <c r="H680" s="50" t="s">
        <v>4246</v>
      </c>
      <c r="I680" s="1" t="s">
        <v>117</v>
      </c>
      <c r="J680" s="1" t="s">
        <v>164</v>
      </c>
      <c r="L680" s="29" t="s">
        <v>1060</v>
      </c>
      <c r="M680" s="29">
        <v>44315.0</v>
      </c>
      <c r="N680" s="29" t="s">
        <v>4247</v>
      </c>
      <c r="O680" s="29" t="s">
        <v>4248</v>
      </c>
      <c r="P680" s="1" t="s">
        <v>4249</v>
      </c>
      <c r="Q680" s="29" t="s">
        <v>4250</v>
      </c>
      <c r="R680" s="29"/>
      <c r="S680" s="29"/>
      <c r="T680" s="29"/>
      <c r="U680" s="29"/>
      <c r="V680" s="29"/>
    </row>
    <row r="681">
      <c r="A681" s="4"/>
      <c r="B681" s="29" t="s">
        <v>3840</v>
      </c>
      <c r="C681" s="1" t="s">
        <v>69</v>
      </c>
      <c r="D681" s="1" t="s">
        <v>171</v>
      </c>
      <c r="E681" s="1" t="s">
        <v>172</v>
      </c>
      <c r="F681" s="1" t="s">
        <v>2168</v>
      </c>
      <c r="G681" s="1" t="s">
        <v>275</v>
      </c>
      <c r="H681" s="1" t="s">
        <v>3064</v>
      </c>
      <c r="I681" s="1" t="s">
        <v>4251</v>
      </c>
      <c r="J681" s="1" t="s">
        <v>164</v>
      </c>
      <c r="K681" s="50"/>
      <c r="L681" s="29" t="s">
        <v>1060</v>
      </c>
      <c r="M681" s="29">
        <v>44315.0</v>
      </c>
      <c r="N681" s="29" t="s">
        <v>4252</v>
      </c>
      <c r="O681" s="29" t="s">
        <v>4253</v>
      </c>
      <c r="P681" s="1" t="s">
        <v>4254</v>
      </c>
      <c r="Q681" s="29" t="s">
        <v>4250</v>
      </c>
      <c r="R681" s="29"/>
      <c r="S681" s="29"/>
      <c r="T681" s="29"/>
      <c r="U681" s="29"/>
      <c r="V681" s="29"/>
    </row>
    <row r="682">
      <c r="A682" s="4"/>
      <c r="B682" s="29" t="s">
        <v>3840</v>
      </c>
      <c r="C682" s="1" t="s">
        <v>4255</v>
      </c>
      <c r="D682" s="1" t="s">
        <v>3868</v>
      </c>
      <c r="E682" s="1" t="s">
        <v>172</v>
      </c>
      <c r="F682" s="1" t="s">
        <v>4256</v>
      </c>
      <c r="G682" s="1" t="s">
        <v>222</v>
      </c>
      <c r="H682" s="1" t="s">
        <v>4039</v>
      </c>
      <c r="I682" s="1" t="s">
        <v>4257</v>
      </c>
      <c r="J682" s="1" t="s">
        <v>164</v>
      </c>
      <c r="L682" s="29" t="s">
        <v>1060</v>
      </c>
      <c r="M682" s="29">
        <v>44315.0</v>
      </c>
      <c r="N682" s="29" t="s">
        <v>4258</v>
      </c>
      <c r="O682" s="29" t="s">
        <v>4259</v>
      </c>
      <c r="P682" s="1" t="s">
        <v>4260</v>
      </c>
      <c r="Q682" s="29" t="s">
        <v>4250</v>
      </c>
      <c r="R682" s="29"/>
      <c r="S682" s="29"/>
      <c r="T682" s="29"/>
      <c r="U682" s="29"/>
      <c r="V682" s="29"/>
    </row>
    <row r="683">
      <c r="A683" s="4"/>
      <c r="B683" s="29" t="s">
        <v>3840</v>
      </c>
      <c r="C683" s="1" t="s">
        <v>3971</v>
      </c>
      <c r="D683" s="1" t="s">
        <v>4037</v>
      </c>
      <c r="E683" s="1" t="s">
        <v>4261</v>
      </c>
      <c r="F683" s="1" t="s">
        <v>4262</v>
      </c>
      <c r="G683" s="1" t="s">
        <v>275</v>
      </c>
      <c r="H683" s="1" t="s">
        <v>3280</v>
      </c>
      <c r="I683" s="1" t="s">
        <v>4099</v>
      </c>
      <c r="J683" s="1" t="s">
        <v>164</v>
      </c>
      <c r="L683" s="29" t="s">
        <v>1060</v>
      </c>
      <c r="M683" s="29">
        <v>44315.0</v>
      </c>
      <c r="N683" s="29" t="s">
        <v>4263</v>
      </c>
      <c r="O683" s="29" t="s">
        <v>4264</v>
      </c>
      <c r="P683" s="1" t="s">
        <v>3977</v>
      </c>
      <c r="Q683" s="29" t="s">
        <v>4250</v>
      </c>
      <c r="R683" s="29"/>
      <c r="S683" s="29"/>
      <c r="T683" s="29"/>
      <c r="U683" s="29"/>
      <c r="V683" s="29"/>
    </row>
    <row r="684">
      <c r="A684" s="4"/>
      <c r="B684" s="29" t="s">
        <v>3840</v>
      </c>
      <c r="C684" s="1" t="s">
        <v>4265</v>
      </c>
      <c r="D684" s="1" t="s">
        <v>4037</v>
      </c>
      <c r="E684" s="1" t="s">
        <v>3972</v>
      </c>
      <c r="F684" s="1" t="s">
        <v>961</v>
      </c>
      <c r="G684" s="1" t="s">
        <v>222</v>
      </c>
      <c r="H684" s="1" t="s">
        <v>4266</v>
      </c>
      <c r="I684" s="1" t="s">
        <v>4267</v>
      </c>
      <c r="J684" s="1" t="s">
        <v>187</v>
      </c>
      <c r="L684" s="29" t="s">
        <v>1060</v>
      </c>
      <c r="M684" s="29">
        <v>44315.0</v>
      </c>
      <c r="N684" s="29" t="s">
        <v>4268</v>
      </c>
      <c r="O684" s="29" t="s">
        <v>4269</v>
      </c>
      <c r="P684" s="1" t="s">
        <v>4270</v>
      </c>
      <c r="Q684" s="29" t="s">
        <v>4250</v>
      </c>
      <c r="R684" s="29"/>
      <c r="S684" s="29"/>
      <c r="T684" s="29"/>
      <c r="U684" s="29"/>
      <c r="V684" s="29"/>
    </row>
    <row r="685">
      <c r="A685" s="4"/>
      <c r="B685" s="29" t="s">
        <v>3840</v>
      </c>
      <c r="C685" s="1" t="s">
        <v>4271</v>
      </c>
      <c r="D685" s="1" t="s">
        <v>3846</v>
      </c>
      <c r="E685" s="1" t="s">
        <v>159</v>
      </c>
      <c r="F685" s="1" t="s">
        <v>152</v>
      </c>
      <c r="G685" s="1" t="s">
        <v>275</v>
      </c>
      <c r="H685" s="1" t="s">
        <v>4272</v>
      </c>
      <c r="I685" s="1" t="s">
        <v>1314</v>
      </c>
      <c r="J685" s="1" t="s">
        <v>197</v>
      </c>
      <c r="L685" s="29" t="s">
        <v>1060</v>
      </c>
      <c r="M685" s="29">
        <v>44315.0</v>
      </c>
      <c r="N685" s="29" t="s">
        <v>4273</v>
      </c>
      <c r="O685" s="29" t="s">
        <v>4274</v>
      </c>
      <c r="P685" s="1" t="s">
        <v>4275</v>
      </c>
      <c r="Q685" s="29" t="s">
        <v>4276</v>
      </c>
      <c r="R685" s="29"/>
      <c r="S685" s="29"/>
      <c r="T685" s="29"/>
      <c r="U685" s="29"/>
      <c r="V685" s="29"/>
    </row>
    <row r="686">
      <c r="A686" s="4"/>
      <c r="B686" s="29" t="s">
        <v>3840</v>
      </c>
      <c r="C686" s="1" t="s">
        <v>116</v>
      </c>
      <c r="D686" s="1" t="s">
        <v>3846</v>
      </c>
      <c r="E686" s="1" t="s">
        <v>159</v>
      </c>
      <c r="F686" s="1" t="s">
        <v>4277</v>
      </c>
      <c r="G686" s="1" t="s">
        <v>222</v>
      </c>
      <c r="H686" s="1" t="s">
        <v>4246</v>
      </c>
      <c r="I686" s="1" t="s">
        <v>117</v>
      </c>
      <c r="J686" s="1" t="s">
        <v>164</v>
      </c>
      <c r="L686" s="29" t="s">
        <v>1060</v>
      </c>
      <c r="M686" s="29">
        <v>44315.0</v>
      </c>
      <c r="N686" s="29" t="s">
        <v>4278</v>
      </c>
      <c r="O686" s="29" t="s">
        <v>4279</v>
      </c>
      <c r="P686" s="1" t="s">
        <v>4249</v>
      </c>
      <c r="Q686" s="29" t="s">
        <v>4276</v>
      </c>
      <c r="R686" s="29"/>
      <c r="S686" s="29"/>
      <c r="T686" s="29"/>
      <c r="U686" s="29"/>
      <c r="V686" s="29"/>
    </row>
    <row r="687">
      <c r="A687" s="4"/>
      <c r="B687" s="29" t="s">
        <v>3840</v>
      </c>
      <c r="C687" s="50" t="s">
        <v>4280</v>
      </c>
      <c r="D687" s="1" t="s">
        <v>741</v>
      </c>
      <c r="E687" s="1" t="s">
        <v>741</v>
      </c>
      <c r="F687" s="50" t="s">
        <v>1289</v>
      </c>
      <c r="G687" s="50" t="s">
        <v>275</v>
      </c>
      <c r="H687" s="50" t="s">
        <v>4281</v>
      </c>
      <c r="I687" s="1" t="s">
        <v>4282</v>
      </c>
      <c r="J687" s="1" t="s">
        <v>164</v>
      </c>
      <c r="K687" s="50"/>
      <c r="L687" s="29" t="s">
        <v>1060</v>
      </c>
      <c r="M687" s="29">
        <v>44315.0</v>
      </c>
      <c r="N687" s="29" t="s">
        <v>4283</v>
      </c>
      <c r="O687" s="29" t="s">
        <v>4284</v>
      </c>
      <c r="P687" s="1" t="s">
        <v>4285</v>
      </c>
      <c r="Q687" s="29" t="s">
        <v>4276</v>
      </c>
      <c r="R687" s="29"/>
      <c r="S687" s="29"/>
      <c r="T687" s="29"/>
      <c r="U687" s="29"/>
      <c r="V687" s="29"/>
    </row>
    <row r="688">
      <c r="A688" s="4"/>
      <c r="B688" s="29" t="s">
        <v>3840</v>
      </c>
      <c r="C688" s="1" t="s">
        <v>4286</v>
      </c>
      <c r="D688" s="1" t="s">
        <v>3846</v>
      </c>
      <c r="E688" s="1" t="s">
        <v>172</v>
      </c>
      <c r="F688" s="1" t="s">
        <v>4287</v>
      </c>
      <c r="G688" s="1" t="s">
        <v>222</v>
      </c>
      <c r="H688" s="1" t="s">
        <v>4288</v>
      </c>
      <c r="I688" s="1" t="s">
        <v>4289</v>
      </c>
      <c r="J688" s="1" t="s">
        <v>164</v>
      </c>
      <c r="L688" s="29" t="s">
        <v>1060</v>
      </c>
      <c r="M688" s="29">
        <v>44315.0</v>
      </c>
      <c r="N688" s="29" t="s">
        <v>4290</v>
      </c>
      <c r="O688" s="29" t="s">
        <v>4291</v>
      </c>
      <c r="P688" s="1" t="s">
        <v>4292</v>
      </c>
      <c r="Q688" s="29" t="s">
        <v>4276</v>
      </c>
      <c r="R688" s="29"/>
      <c r="S688" s="29"/>
      <c r="T688" s="29"/>
      <c r="U688" s="29"/>
      <c r="V688" s="29"/>
    </row>
    <row r="689">
      <c r="A689" s="4"/>
      <c r="B689" s="29" t="s">
        <v>3840</v>
      </c>
      <c r="C689" s="1" t="s">
        <v>4293</v>
      </c>
      <c r="D689" s="1" t="s">
        <v>171</v>
      </c>
      <c r="E689" s="1" t="s">
        <v>202</v>
      </c>
      <c r="F689" s="1" t="s">
        <v>4294</v>
      </c>
      <c r="G689" s="1" t="s">
        <v>275</v>
      </c>
      <c r="H689" s="1" t="s">
        <v>2554</v>
      </c>
      <c r="I689" s="1" t="s">
        <v>4295</v>
      </c>
      <c r="J689" s="1" t="s">
        <v>177</v>
      </c>
      <c r="L689" s="29" t="s">
        <v>1060</v>
      </c>
      <c r="M689" s="29">
        <v>44315.0</v>
      </c>
      <c r="N689" s="29" t="s">
        <v>4296</v>
      </c>
      <c r="O689" s="29" t="s">
        <v>4297</v>
      </c>
      <c r="P689" s="1" t="s">
        <v>4298</v>
      </c>
      <c r="Q689" s="29" t="s">
        <v>4276</v>
      </c>
      <c r="R689" s="29"/>
      <c r="S689" s="29"/>
      <c r="T689" s="29"/>
      <c r="U689" s="29"/>
      <c r="V689" s="29"/>
    </row>
    <row r="690">
      <c r="A690" s="4"/>
      <c r="B690" s="29" t="s">
        <v>3840</v>
      </c>
      <c r="C690" s="1" t="s">
        <v>4299</v>
      </c>
      <c r="D690" s="1" t="s">
        <v>4037</v>
      </c>
      <c r="E690" s="1" t="s">
        <v>3972</v>
      </c>
      <c r="F690" s="1" t="s">
        <v>4300</v>
      </c>
      <c r="G690" s="1" t="s">
        <v>222</v>
      </c>
      <c r="H690" s="1" t="s">
        <v>2287</v>
      </c>
      <c r="I690" s="1" t="s">
        <v>4301</v>
      </c>
      <c r="J690" s="1" t="s">
        <v>177</v>
      </c>
      <c r="L690" s="29" t="s">
        <v>1060</v>
      </c>
      <c r="M690" s="29">
        <v>44315.0</v>
      </c>
      <c r="N690" s="29" t="s">
        <v>4302</v>
      </c>
      <c r="O690" s="29" t="s">
        <v>4303</v>
      </c>
      <c r="P690" s="1" t="s">
        <v>4304</v>
      </c>
      <c r="Q690" s="29" t="s">
        <v>4305</v>
      </c>
      <c r="R690" s="29"/>
      <c r="S690" s="29"/>
      <c r="T690" s="29"/>
      <c r="U690" s="29"/>
      <c r="V690" s="29"/>
    </row>
    <row r="691">
      <c r="A691" s="4"/>
      <c r="B691" s="29" t="s">
        <v>3840</v>
      </c>
      <c r="C691" s="1" t="s">
        <v>4306</v>
      </c>
      <c r="D691" s="1" t="s">
        <v>4140</v>
      </c>
      <c r="E691" s="1" t="s">
        <v>3972</v>
      </c>
      <c r="F691" s="1" t="s">
        <v>221</v>
      </c>
      <c r="G691" s="1" t="s">
        <v>275</v>
      </c>
      <c r="H691" s="1" t="s">
        <v>222</v>
      </c>
      <c r="I691" s="1" t="s">
        <v>4307</v>
      </c>
      <c r="J691" s="1" t="s">
        <v>177</v>
      </c>
      <c r="L691" s="29" t="s">
        <v>1060</v>
      </c>
      <c r="M691" s="29">
        <v>44315.0</v>
      </c>
      <c r="N691" s="29" t="s">
        <v>4308</v>
      </c>
      <c r="O691" s="29" t="s">
        <v>4309</v>
      </c>
      <c r="P691" s="1" t="s">
        <v>4310</v>
      </c>
      <c r="Q691" s="29" t="s">
        <v>4305</v>
      </c>
      <c r="R691" s="29"/>
      <c r="S691" s="29"/>
      <c r="T691" s="29"/>
      <c r="U691" s="29"/>
      <c r="V691" s="29"/>
    </row>
    <row r="692">
      <c r="A692" s="4"/>
      <c r="B692" s="29" t="s">
        <v>3840</v>
      </c>
      <c r="C692" s="1" t="s">
        <v>2315</v>
      </c>
      <c r="D692" s="1" t="s">
        <v>171</v>
      </c>
      <c r="E692" s="1" t="s">
        <v>172</v>
      </c>
      <c r="F692" s="1" t="s">
        <v>221</v>
      </c>
      <c r="G692" s="1" t="s">
        <v>222</v>
      </c>
      <c r="H692" s="1" t="s">
        <v>816</v>
      </c>
      <c r="I692" s="1" t="s">
        <v>437</v>
      </c>
      <c r="J692" s="1" t="s">
        <v>197</v>
      </c>
      <c r="L692" s="29" t="s">
        <v>1060</v>
      </c>
      <c r="M692" s="29">
        <v>44315.0</v>
      </c>
      <c r="N692" s="29" t="s">
        <v>4311</v>
      </c>
      <c r="O692" s="29" t="s">
        <v>4312</v>
      </c>
      <c r="P692" s="1" t="s">
        <v>4313</v>
      </c>
      <c r="Q692" s="29" t="s">
        <v>4305</v>
      </c>
      <c r="R692" s="29"/>
      <c r="S692" s="29"/>
      <c r="T692" s="29"/>
      <c r="U692" s="29"/>
      <c r="V692" s="29"/>
    </row>
    <row r="693">
      <c r="A693" s="4"/>
      <c r="B693" s="29" t="s">
        <v>3840</v>
      </c>
      <c r="C693" s="1" t="s">
        <v>4314</v>
      </c>
      <c r="D693" s="1" t="s">
        <v>4140</v>
      </c>
      <c r="E693" s="1" t="s">
        <v>3972</v>
      </c>
      <c r="F693" s="1" t="s">
        <v>221</v>
      </c>
      <c r="G693" s="1" t="s">
        <v>275</v>
      </c>
      <c r="H693" s="1" t="s">
        <v>2125</v>
      </c>
      <c r="I693" s="1" t="s">
        <v>4315</v>
      </c>
      <c r="J693" s="1" t="s">
        <v>197</v>
      </c>
      <c r="L693" s="29" t="s">
        <v>1060</v>
      </c>
      <c r="M693" s="29">
        <v>44315.0</v>
      </c>
      <c r="N693" s="29" t="s">
        <v>4316</v>
      </c>
      <c r="O693" s="29" t="s">
        <v>4317</v>
      </c>
      <c r="P693" s="1" t="s">
        <v>4318</v>
      </c>
      <c r="Q693" s="29" t="s">
        <v>4305</v>
      </c>
      <c r="R693" s="29"/>
      <c r="S693" s="29"/>
      <c r="T693" s="29"/>
      <c r="U693" s="29"/>
      <c r="V693" s="29"/>
    </row>
    <row r="694">
      <c r="A694" s="4"/>
      <c r="B694" s="29" t="s">
        <v>3840</v>
      </c>
      <c r="C694" s="1" t="s">
        <v>262</v>
      </c>
      <c r="D694" s="1" t="s">
        <v>171</v>
      </c>
      <c r="E694" s="1" t="s">
        <v>202</v>
      </c>
      <c r="F694" s="1" t="s">
        <v>152</v>
      </c>
      <c r="G694" s="1" t="s">
        <v>222</v>
      </c>
      <c r="H694" s="1" t="s">
        <v>527</v>
      </c>
      <c r="I694" s="1" t="s">
        <v>262</v>
      </c>
      <c r="J694" s="1" t="s">
        <v>164</v>
      </c>
      <c r="L694" s="29" t="s">
        <v>1060</v>
      </c>
      <c r="M694" s="29">
        <v>44315.0</v>
      </c>
      <c r="N694" s="29" t="s">
        <v>4319</v>
      </c>
      <c r="O694" s="29" t="s">
        <v>4320</v>
      </c>
      <c r="P694" s="1" t="s">
        <v>4321</v>
      </c>
      <c r="Q694" s="29" t="s">
        <v>4305</v>
      </c>
      <c r="R694" s="29"/>
      <c r="S694" s="29"/>
      <c r="T694" s="29"/>
      <c r="U694" s="29"/>
      <c r="V694" s="29"/>
    </row>
    <row r="695">
      <c r="A695" s="4"/>
      <c r="B695" s="29" t="s">
        <v>3840</v>
      </c>
      <c r="C695" s="1" t="s">
        <v>4322</v>
      </c>
      <c r="D695" s="1" t="s">
        <v>4037</v>
      </c>
      <c r="E695" s="1" t="s">
        <v>4323</v>
      </c>
      <c r="F695" s="1" t="s">
        <v>4175</v>
      </c>
      <c r="G695" s="1" t="s">
        <v>275</v>
      </c>
      <c r="H695" s="1" t="s">
        <v>1123</v>
      </c>
      <c r="I695" s="1" t="s">
        <v>4324</v>
      </c>
      <c r="J695" s="1" t="s">
        <v>197</v>
      </c>
      <c r="L695" s="29" t="s">
        <v>1060</v>
      </c>
      <c r="M695" s="29">
        <v>44315.0</v>
      </c>
      <c r="N695" s="29" t="s">
        <v>4325</v>
      </c>
      <c r="O695" s="29" t="s">
        <v>4326</v>
      </c>
      <c r="P695" s="1" t="s">
        <v>4327</v>
      </c>
      <c r="Q695" s="29" t="s">
        <v>4305</v>
      </c>
      <c r="R695" s="29"/>
      <c r="S695" s="29"/>
      <c r="T695" s="29"/>
      <c r="U695" s="29"/>
      <c r="V695" s="29"/>
    </row>
    <row r="696">
      <c r="A696" s="4"/>
      <c r="B696" s="29" t="s">
        <v>3840</v>
      </c>
      <c r="C696" s="1" t="s">
        <v>4036</v>
      </c>
      <c r="D696" s="1" t="s">
        <v>4037</v>
      </c>
      <c r="E696" s="1" t="s">
        <v>4328</v>
      </c>
      <c r="F696" s="1" t="s">
        <v>4038</v>
      </c>
      <c r="G696" s="1" t="s">
        <v>222</v>
      </c>
      <c r="H696" s="1" t="s">
        <v>4039</v>
      </c>
      <c r="I696" s="1" t="s">
        <v>4040</v>
      </c>
      <c r="J696" s="1" t="s">
        <v>164</v>
      </c>
      <c r="L696" s="29" t="s">
        <v>1060</v>
      </c>
      <c r="M696" s="29">
        <v>44315.0</v>
      </c>
      <c r="N696" s="29" t="s">
        <v>4329</v>
      </c>
      <c r="O696" s="29" t="s">
        <v>4330</v>
      </c>
      <c r="P696" s="1" t="s">
        <v>4043</v>
      </c>
      <c r="Q696" s="29" t="s">
        <v>4305</v>
      </c>
      <c r="R696" s="29"/>
      <c r="S696" s="29"/>
      <c r="T696" s="29"/>
      <c r="U696" s="29"/>
      <c r="V696" s="29"/>
    </row>
    <row r="697">
      <c r="A697" s="4"/>
      <c r="B697" s="29" t="s">
        <v>3840</v>
      </c>
      <c r="C697" s="1" t="s">
        <v>4331</v>
      </c>
      <c r="D697" s="1" t="s">
        <v>4140</v>
      </c>
      <c r="E697" s="1" t="s">
        <v>3972</v>
      </c>
      <c r="F697" s="1" t="s">
        <v>152</v>
      </c>
      <c r="G697" s="1" t="s">
        <v>275</v>
      </c>
      <c r="H697" s="1" t="s">
        <v>4332</v>
      </c>
      <c r="I697" s="1" t="s">
        <v>4333</v>
      </c>
      <c r="J697" s="1" t="s">
        <v>197</v>
      </c>
      <c r="L697" s="29" t="s">
        <v>1060</v>
      </c>
      <c r="M697" s="29">
        <v>44315.0</v>
      </c>
      <c r="N697" s="29" t="s">
        <v>4334</v>
      </c>
      <c r="O697" s="29" t="s">
        <v>4335</v>
      </c>
      <c r="P697" s="1" t="s">
        <v>4336</v>
      </c>
      <c r="Q697" s="29" t="s">
        <v>4337</v>
      </c>
      <c r="R697" s="29"/>
      <c r="S697" s="29"/>
      <c r="T697" s="29"/>
      <c r="U697" s="29"/>
      <c r="V697" s="29"/>
    </row>
    <row r="698">
      <c r="A698" s="4"/>
      <c r="B698" s="29" t="s">
        <v>3840</v>
      </c>
      <c r="C698" s="1" t="s">
        <v>4338</v>
      </c>
      <c r="D698" s="1" t="s">
        <v>4140</v>
      </c>
      <c r="E698" s="1" t="s">
        <v>3972</v>
      </c>
      <c r="F698" s="1" t="s">
        <v>4339</v>
      </c>
      <c r="G698" s="1" t="s">
        <v>222</v>
      </c>
      <c r="H698" s="1" t="s">
        <v>3986</v>
      </c>
      <c r="I698" s="1" t="s">
        <v>4340</v>
      </c>
      <c r="J698" s="1" t="s">
        <v>164</v>
      </c>
      <c r="L698" s="29" t="s">
        <v>1060</v>
      </c>
      <c r="M698" s="29">
        <v>44315.0</v>
      </c>
      <c r="N698" s="29" t="s">
        <v>4341</v>
      </c>
      <c r="O698" s="29" t="s">
        <v>4342</v>
      </c>
      <c r="P698" s="1" t="s">
        <v>4343</v>
      </c>
      <c r="Q698" s="29" t="s">
        <v>4337</v>
      </c>
      <c r="R698" s="29"/>
      <c r="S698" s="29"/>
      <c r="T698" s="29"/>
      <c r="U698" s="29"/>
      <c r="V698" s="29"/>
    </row>
    <row r="699">
      <c r="A699" s="4"/>
      <c r="B699" s="29" t="s">
        <v>3840</v>
      </c>
      <c r="C699" s="1" t="s">
        <v>4344</v>
      </c>
      <c r="D699" s="1" t="s">
        <v>3846</v>
      </c>
      <c r="E699" s="1" t="s">
        <v>159</v>
      </c>
      <c r="F699" s="1" t="s">
        <v>4227</v>
      </c>
      <c r="G699" s="1" t="s">
        <v>275</v>
      </c>
      <c r="H699" s="1" t="s">
        <v>4345</v>
      </c>
      <c r="I699" s="1" t="s">
        <v>4346</v>
      </c>
      <c r="J699" s="1" t="s">
        <v>164</v>
      </c>
      <c r="L699" s="29" t="s">
        <v>1060</v>
      </c>
      <c r="M699" s="29">
        <v>44315.0</v>
      </c>
      <c r="N699" s="29" t="s">
        <v>4347</v>
      </c>
      <c r="O699" s="29" t="s">
        <v>4348</v>
      </c>
      <c r="P699" s="1" t="s">
        <v>4349</v>
      </c>
      <c r="Q699" s="29" t="s">
        <v>4337</v>
      </c>
      <c r="R699" s="29"/>
      <c r="S699" s="29"/>
      <c r="T699" s="29"/>
      <c r="U699" s="29"/>
      <c r="V699" s="29"/>
    </row>
    <row r="700">
      <c r="A700" s="4"/>
      <c r="B700" s="29" t="s">
        <v>3840</v>
      </c>
      <c r="C700" s="1" t="s">
        <v>4139</v>
      </c>
      <c r="D700" s="1" t="s">
        <v>4140</v>
      </c>
      <c r="E700" s="1" t="s">
        <v>3972</v>
      </c>
      <c r="F700" s="1" t="s">
        <v>961</v>
      </c>
      <c r="G700" s="1" t="s">
        <v>222</v>
      </c>
      <c r="H700" s="1" t="s">
        <v>2050</v>
      </c>
      <c r="I700" s="1" t="s">
        <v>4141</v>
      </c>
      <c r="J700" s="1" t="s">
        <v>177</v>
      </c>
      <c r="L700" s="29" t="s">
        <v>1060</v>
      </c>
      <c r="M700" s="29">
        <v>44315.0</v>
      </c>
      <c r="N700" s="29" t="s">
        <v>4350</v>
      </c>
      <c r="O700" s="29" t="s">
        <v>4351</v>
      </c>
      <c r="P700" s="1" t="s">
        <v>4144</v>
      </c>
      <c r="Q700" s="29" t="s">
        <v>4337</v>
      </c>
      <c r="R700" s="29"/>
      <c r="S700" s="29"/>
      <c r="T700" s="29"/>
      <c r="U700" s="29"/>
      <c r="V700" s="29"/>
    </row>
    <row r="701">
      <c r="A701" s="4"/>
      <c r="B701" s="29" t="s">
        <v>3840</v>
      </c>
      <c r="C701" s="1" t="s">
        <v>4352</v>
      </c>
      <c r="D701" s="1" t="s">
        <v>4140</v>
      </c>
      <c r="E701" s="1" t="s">
        <v>3972</v>
      </c>
      <c r="F701" s="1" t="s">
        <v>1289</v>
      </c>
      <c r="G701" s="1" t="s">
        <v>275</v>
      </c>
      <c r="H701" s="1" t="s">
        <v>2287</v>
      </c>
      <c r="I701" s="1" t="s">
        <v>4353</v>
      </c>
      <c r="J701" s="1" t="s">
        <v>197</v>
      </c>
      <c r="L701" s="29" t="s">
        <v>1060</v>
      </c>
      <c r="M701" s="29">
        <v>44315.0</v>
      </c>
      <c r="N701" s="29" t="s">
        <v>4354</v>
      </c>
      <c r="O701" s="29" t="s">
        <v>4355</v>
      </c>
      <c r="P701" s="1" t="s">
        <v>4356</v>
      </c>
      <c r="Q701" s="29" t="s">
        <v>4337</v>
      </c>
      <c r="R701" s="29"/>
      <c r="S701" s="29"/>
      <c r="T701" s="29"/>
      <c r="U701" s="29"/>
      <c r="V701" s="29"/>
    </row>
    <row r="702">
      <c r="A702" s="4"/>
      <c r="B702" s="29" t="s">
        <v>3840</v>
      </c>
      <c r="C702" s="1" t="s">
        <v>4357</v>
      </c>
      <c r="D702" s="1" t="s">
        <v>4037</v>
      </c>
      <c r="E702" s="1" t="s">
        <v>4323</v>
      </c>
      <c r="F702" s="1" t="s">
        <v>4114</v>
      </c>
      <c r="G702" s="1" t="s">
        <v>222</v>
      </c>
      <c r="H702" s="1" t="s">
        <v>1483</v>
      </c>
      <c r="I702" s="1" t="s">
        <v>4116</v>
      </c>
      <c r="J702" s="1" t="s">
        <v>197</v>
      </c>
      <c r="L702" s="29" t="s">
        <v>1060</v>
      </c>
      <c r="M702" s="29">
        <v>44315.0</v>
      </c>
      <c r="N702" s="29" t="s">
        <v>4358</v>
      </c>
      <c r="O702" s="29" t="s">
        <v>4359</v>
      </c>
      <c r="P702" s="1" t="s">
        <v>4360</v>
      </c>
      <c r="Q702" s="29" t="s">
        <v>4337</v>
      </c>
      <c r="R702" s="29"/>
      <c r="S702" s="29"/>
      <c r="T702" s="29"/>
      <c r="U702" s="29"/>
      <c r="V702" s="29"/>
    </row>
    <row r="703">
      <c r="A703" s="4"/>
      <c r="B703" s="29" t="s">
        <v>3840</v>
      </c>
      <c r="C703" s="1" t="s">
        <v>4361</v>
      </c>
      <c r="D703" s="1" t="s">
        <v>4140</v>
      </c>
      <c r="E703" s="1" t="s">
        <v>3972</v>
      </c>
      <c r="F703" s="1" t="s">
        <v>229</v>
      </c>
      <c r="G703" s="1" t="s">
        <v>275</v>
      </c>
      <c r="H703" s="1" t="s">
        <v>275</v>
      </c>
      <c r="I703" s="1" t="s">
        <v>4362</v>
      </c>
      <c r="J703" s="1" t="s">
        <v>197</v>
      </c>
      <c r="L703" s="29" t="s">
        <v>1060</v>
      </c>
      <c r="M703" s="29">
        <v>44315.0</v>
      </c>
      <c r="N703" s="29" t="s">
        <v>4363</v>
      </c>
      <c r="O703" s="29" t="s">
        <v>4364</v>
      </c>
      <c r="P703" s="1" t="s">
        <v>4365</v>
      </c>
      <c r="Q703" s="29" t="s">
        <v>4337</v>
      </c>
      <c r="R703" s="29"/>
      <c r="S703" s="29"/>
      <c r="T703" s="29"/>
      <c r="U703" s="29"/>
      <c r="V703" s="29"/>
    </row>
    <row r="704">
      <c r="A704" s="4"/>
      <c r="B704" s="29" t="s">
        <v>3840</v>
      </c>
      <c r="C704" s="1" t="s">
        <v>4366</v>
      </c>
      <c r="D704" s="1" t="s">
        <v>4037</v>
      </c>
      <c r="E704" s="1" t="s">
        <v>4367</v>
      </c>
      <c r="F704" s="1" t="s">
        <v>961</v>
      </c>
      <c r="G704" s="1" t="s">
        <v>222</v>
      </c>
      <c r="H704" s="1" t="s">
        <v>962</v>
      </c>
      <c r="I704" s="1" t="s">
        <v>4368</v>
      </c>
      <c r="J704" s="1" t="s">
        <v>197</v>
      </c>
      <c r="L704" s="29" t="s">
        <v>1060</v>
      </c>
      <c r="M704" s="29">
        <v>44315.0</v>
      </c>
      <c r="N704" s="29" t="s">
        <v>4369</v>
      </c>
      <c r="O704" s="29" t="s">
        <v>4370</v>
      </c>
      <c r="P704" s="1" t="s">
        <v>4371</v>
      </c>
      <c r="Q704" s="29" t="s">
        <v>4337</v>
      </c>
      <c r="R704" s="29"/>
      <c r="S704" s="29"/>
      <c r="T704" s="29"/>
      <c r="U704" s="29"/>
      <c r="V704" s="29"/>
    </row>
    <row r="705">
      <c r="A705" s="4"/>
      <c r="B705" s="29" t="s">
        <v>3840</v>
      </c>
      <c r="C705" s="1" t="s">
        <v>1589</v>
      </c>
      <c r="D705" s="1" t="s">
        <v>171</v>
      </c>
      <c r="E705" s="1" t="s">
        <v>172</v>
      </c>
      <c r="F705" s="1" t="s">
        <v>152</v>
      </c>
      <c r="G705" s="1" t="s">
        <v>275</v>
      </c>
      <c r="H705" s="1" t="s">
        <v>341</v>
      </c>
      <c r="I705" s="1" t="s">
        <v>437</v>
      </c>
      <c r="J705" s="1" t="s">
        <v>197</v>
      </c>
      <c r="L705" s="29" t="s">
        <v>1060</v>
      </c>
      <c r="M705" s="29">
        <v>44315.0</v>
      </c>
      <c r="N705" s="29" t="s">
        <v>4372</v>
      </c>
      <c r="O705" s="29" t="s">
        <v>4373</v>
      </c>
      <c r="P705" s="1" t="s">
        <v>4374</v>
      </c>
      <c r="Q705" s="29" t="s">
        <v>4375</v>
      </c>
      <c r="R705" s="29"/>
      <c r="S705" s="29"/>
      <c r="T705" s="29"/>
      <c r="U705" s="29"/>
      <c r="V705" s="29"/>
    </row>
    <row r="706">
      <c r="A706" s="4"/>
      <c r="B706" s="29" t="s">
        <v>3840</v>
      </c>
      <c r="C706" s="1" t="s">
        <v>4376</v>
      </c>
      <c r="D706" s="1" t="s">
        <v>4140</v>
      </c>
      <c r="E706" s="1" t="s">
        <v>3972</v>
      </c>
      <c r="F706" s="1" t="s">
        <v>4377</v>
      </c>
      <c r="G706" s="1" t="s">
        <v>222</v>
      </c>
      <c r="H706" s="1" t="s">
        <v>2287</v>
      </c>
      <c r="I706" s="1" t="s">
        <v>4378</v>
      </c>
      <c r="J706" s="1" t="s">
        <v>177</v>
      </c>
      <c r="L706" s="29" t="s">
        <v>1060</v>
      </c>
      <c r="M706" s="29">
        <v>44315.0</v>
      </c>
      <c r="N706" s="29" t="s">
        <v>4379</v>
      </c>
      <c r="O706" s="29" t="s">
        <v>4380</v>
      </c>
      <c r="P706" s="1" t="s">
        <v>4381</v>
      </c>
      <c r="Q706" s="29" t="s">
        <v>4375</v>
      </c>
      <c r="R706" s="29"/>
      <c r="S706" s="29"/>
      <c r="T706" s="29"/>
      <c r="U706" s="29"/>
      <c r="V706" s="29"/>
    </row>
    <row r="707">
      <c r="A707" s="4"/>
      <c r="B707" s="29" t="s">
        <v>3840</v>
      </c>
      <c r="C707" s="1" t="s">
        <v>4382</v>
      </c>
      <c r="D707" s="1" t="s">
        <v>3868</v>
      </c>
      <c r="E707" s="1" t="s">
        <v>4383</v>
      </c>
      <c r="F707" s="1" t="s">
        <v>4384</v>
      </c>
      <c r="G707" s="1" t="s">
        <v>275</v>
      </c>
      <c r="H707" s="1" t="s">
        <v>3452</v>
      </c>
      <c r="I707" s="1" t="s">
        <v>3870</v>
      </c>
      <c r="J707" s="1" t="s">
        <v>177</v>
      </c>
      <c r="L707" s="29" t="s">
        <v>1060</v>
      </c>
      <c r="M707" s="29">
        <v>44315.0</v>
      </c>
      <c r="N707" s="29" t="s">
        <v>4385</v>
      </c>
      <c r="O707" s="29" t="s">
        <v>4386</v>
      </c>
      <c r="P707" s="1" t="s">
        <v>4387</v>
      </c>
      <c r="Q707" s="29" t="s">
        <v>4375</v>
      </c>
      <c r="R707" s="29"/>
      <c r="S707" s="29"/>
      <c r="T707" s="29"/>
      <c r="U707" s="29"/>
      <c r="V707" s="29"/>
    </row>
    <row r="708">
      <c r="A708" s="4"/>
      <c r="B708" s="29" t="s">
        <v>3840</v>
      </c>
      <c r="C708" s="1" t="s">
        <v>4388</v>
      </c>
      <c r="D708" s="1" t="s">
        <v>4037</v>
      </c>
      <c r="E708" s="1" t="s">
        <v>3972</v>
      </c>
      <c r="F708" s="1" t="s">
        <v>4339</v>
      </c>
      <c r="G708" s="1" t="s">
        <v>222</v>
      </c>
      <c r="H708" s="1" t="s">
        <v>4389</v>
      </c>
      <c r="I708" s="1" t="s">
        <v>4390</v>
      </c>
      <c r="J708" s="1" t="s">
        <v>187</v>
      </c>
      <c r="L708" s="29" t="s">
        <v>1060</v>
      </c>
      <c r="M708" s="29">
        <v>44315.0</v>
      </c>
      <c r="N708" s="29" t="s">
        <v>4391</v>
      </c>
      <c r="O708" s="29" t="s">
        <v>4392</v>
      </c>
      <c r="P708" s="1" t="s">
        <v>4393</v>
      </c>
      <c r="Q708" s="29" t="s">
        <v>4375</v>
      </c>
      <c r="R708" s="29"/>
      <c r="S708" s="29"/>
      <c r="T708" s="29"/>
      <c r="U708" s="29"/>
      <c r="V708" s="29"/>
    </row>
    <row r="709">
      <c r="A709" s="4"/>
      <c r="B709" s="29" t="s">
        <v>3840</v>
      </c>
      <c r="C709" s="1" t="s">
        <v>4394</v>
      </c>
      <c r="D709" s="1" t="s">
        <v>4037</v>
      </c>
      <c r="E709" s="1" t="s">
        <v>3972</v>
      </c>
      <c r="F709" s="1" t="s">
        <v>4395</v>
      </c>
      <c r="G709" s="1" t="s">
        <v>275</v>
      </c>
      <c r="H709" s="1" t="s">
        <v>2287</v>
      </c>
      <c r="I709" s="1" t="s">
        <v>4396</v>
      </c>
      <c r="J709" s="1" t="s">
        <v>177</v>
      </c>
      <c r="L709" s="29" t="s">
        <v>1060</v>
      </c>
      <c r="M709" s="29">
        <v>44315.0</v>
      </c>
      <c r="N709" s="29" t="s">
        <v>4397</v>
      </c>
      <c r="O709" s="29" t="s">
        <v>4398</v>
      </c>
      <c r="P709" s="1" t="s">
        <v>4399</v>
      </c>
      <c r="Q709" s="29" t="s">
        <v>4375</v>
      </c>
      <c r="R709" s="29"/>
      <c r="S709" s="29"/>
      <c r="T709" s="29"/>
      <c r="U709" s="29"/>
      <c r="V709" s="29"/>
    </row>
    <row r="710">
      <c r="A710" s="4"/>
      <c r="B710" s="29" t="s">
        <v>3840</v>
      </c>
      <c r="C710" s="1" t="s">
        <v>4400</v>
      </c>
      <c r="D710" s="1" t="s">
        <v>4037</v>
      </c>
      <c r="E710" s="1" t="s">
        <v>3920</v>
      </c>
      <c r="F710" s="1" t="s">
        <v>152</v>
      </c>
      <c r="G710" s="1" t="s">
        <v>222</v>
      </c>
      <c r="H710" s="1" t="s">
        <v>4401</v>
      </c>
      <c r="I710" s="1" t="s">
        <v>4402</v>
      </c>
      <c r="J710" s="1" t="s">
        <v>164</v>
      </c>
      <c r="L710" s="29" t="s">
        <v>1060</v>
      </c>
      <c r="M710" s="29">
        <v>44315.0</v>
      </c>
      <c r="N710" s="29" t="s">
        <v>4403</v>
      </c>
      <c r="O710" s="29" t="s">
        <v>4404</v>
      </c>
      <c r="P710" s="1" t="s">
        <v>4405</v>
      </c>
      <c r="Q710" s="29" t="s">
        <v>4375</v>
      </c>
      <c r="R710" s="29"/>
      <c r="S710" s="29"/>
      <c r="T710" s="29"/>
      <c r="U710" s="29"/>
      <c r="V710" s="29"/>
    </row>
    <row r="711">
      <c r="A711" s="4"/>
      <c r="B711" s="29" t="s">
        <v>3840</v>
      </c>
      <c r="C711" s="1" t="s">
        <v>4406</v>
      </c>
      <c r="D711" s="1" t="s">
        <v>4061</v>
      </c>
      <c r="E711" s="1" t="s">
        <v>4061</v>
      </c>
      <c r="F711" s="1" t="s">
        <v>173</v>
      </c>
      <c r="G711" s="1" t="s">
        <v>275</v>
      </c>
      <c r="H711" s="1" t="s">
        <v>3973</v>
      </c>
      <c r="I711" s="1" t="s">
        <v>4407</v>
      </c>
      <c r="J711" s="1" t="s">
        <v>177</v>
      </c>
      <c r="L711" s="29" t="s">
        <v>1060</v>
      </c>
      <c r="M711" s="29">
        <v>44315.0</v>
      </c>
      <c r="N711" s="29" t="s">
        <v>4408</v>
      </c>
      <c r="O711" s="29" t="s">
        <v>4409</v>
      </c>
      <c r="P711" s="1" t="s">
        <v>4410</v>
      </c>
      <c r="Q711" s="29" t="s">
        <v>4375</v>
      </c>
      <c r="R711" s="29"/>
      <c r="S711" s="29"/>
      <c r="T711" s="29"/>
      <c r="U711" s="29"/>
      <c r="V711" s="29"/>
    </row>
    <row r="712">
      <c r="A712" s="4"/>
      <c r="B712" s="29" t="s">
        <v>3840</v>
      </c>
      <c r="C712" s="1" t="s">
        <v>937</v>
      </c>
      <c r="D712" s="1" t="s">
        <v>3846</v>
      </c>
      <c r="E712" s="1" t="s">
        <v>159</v>
      </c>
      <c r="F712" s="1" t="s">
        <v>610</v>
      </c>
      <c r="G712" s="1" t="s">
        <v>222</v>
      </c>
      <c r="H712" s="1" t="s">
        <v>938</v>
      </c>
      <c r="I712" s="1" t="s">
        <v>319</v>
      </c>
      <c r="J712" s="1" t="s">
        <v>177</v>
      </c>
      <c r="L712" s="29" t="s">
        <v>1060</v>
      </c>
      <c r="M712" s="29">
        <v>44315.0</v>
      </c>
      <c r="N712" s="29" t="s">
        <v>4411</v>
      </c>
      <c r="O712" s="29" t="s">
        <v>4412</v>
      </c>
      <c r="P712" s="1" t="s">
        <v>3863</v>
      </c>
      <c r="Q712" s="29" t="s">
        <v>4413</v>
      </c>
      <c r="R712" s="29"/>
      <c r="S712" s="29"/>
      <c r="T712" s="29"/>
      <c r="U712" s="29"/>
      <c r="V712" s="29"/>
    </row>
    <row r="713">
      <c r="A713" s="4"/>
      <c r="B713" s="29" t="s">
        <v>3840</v>
      </c>
      <c r="C713" s="1" t="s">
        <v>4306</v>
      </c>
      <c r="D713" s="1" t="s">
        <v>4140</v>
      </c>
      <c r="E713" s="1" t="s">
        <v>3972</v>
      </c>
      <c r="F713" s="1" t="s">
        <v>229</v>
      </c>
      <c r="G713" s="1" t="s">
        <v>275</v>
      </c>
      <c r="H713" s="1" t="s">
        <v>4414</v>
      </c>
      <c r="I713" s="1" t="s">
        <v>4307</v>
      </c>
      <c r="J713" s="1" t="s">
        <v>177</v>
      </c>
      <c r="L713" s="29" t="s">
        <v>1060</v>
      </c>
      <c r="M713" s="29">
        <v>44315.0</v>
      </c>
      <c r="N713" s="29" t="s">
        <v>4415</v>
      </c>
      <c r="O713" s="29" t="s">
        <v>4416</v>
      </c>
      <c r="P713" s="1" t="s">
        <v>4310</v>
      </c>
      <c r="Q713" s="29" t="s">
        <v>4413</v>
      </c>
      <c r="R713" s="29"/>
      <c r="S713" s="29"/>
      <c r="T713" s="29"/>
      <c r="U713" s="29"/>
      <c r="V713" s="29"/>
    </row>
    <row r="714">
      <c r="A714" s="4"/>
      <c r="B714" s="29" t="s">
        <v>3840</v>
      </c>
      <c r="C714" s="1" t="s">
        <v>4417</v>
      </c>
      <c r="D714" s="1" t="s">
        <v>4140</v>
      </c>
      <c r="E714" s="1" t="s">
        <v>3972</v>
      </c>
      <c r="F714" s="50" t="s">
        <v>1018</v>
      </c>
      <c r="G714" s="50" t="s">
        <v>222</v>
      </c>
      <c r="H714" s="50" t="s">
        <v>2287</v>
      </c>
      <c r="I714" s="1" t="s">
        <v>4418</v>
      </c>
      <c r="J714" s="1" t="s">
        <v>177</v>
      </c>
      <c r="K714" s="50"/>
      <c r="L714" s="29" t="s">
        <v>1060</v>
      </c>
      <c r="M714" s="29">
        <v>44315.0</v>
      </c>
      <c r="N714" s="29" t="s">
        <v>4419</v>
      </c>
      <c r="O714" s="29" t="s">
        <v>4420</v>
      </c>
      <c r="P714" s="1" t="s">
        <v>4421</v>
      </c>
      <c r="Q714" s="29" t="s">
        <v>4413</v>
      </c>
      <c r="R714" s="29"/>
      <c r="S714" s="29"/>
      <c r="T714" s="29"/>
      <c r="U714" s="29"/>
      <c r="V714" s="29"/>
    </row>
    <row r="715">
      <c r="A715" s="4"/>
      <c r="B715" s="29" t="s">
        <v>3840</v>
      </c>
      <c r="C715" s="1" t="s">
        <v>4422</v>
      </c>
      <c r="D715" s="1" t="s">
        <v>4140</v>
      </c>
      <c r="E715" s="1" t="s">
        <v>3972</v>
      </c>
      <c r="F715" s="1" t="s">
        <v>1289</v>
      </c>
      <c r="G715" s="1" t="s">
        <v>275</v>
      </c>
      <c r="H715" s="1" t="s">
        <v>4423</v>
      </c>
      <c r="I715" s="1" t="s">
        <v>4424</v>
      </c>
      <c r="J715" s="1" t="s">
        <v>177</v>
      </c>
      <c r="L715" s="29" t="s">
        <v>1060</v>
      </c>
      <c r="M715" s="29">
        <v>44315.0</v>
      </c>
      <c r="N715" s="29" t="s">
        <v>4425</v>
      </c>
      <c r="O715" s="29" t="s">
        <v>4426</v>
      </c>
      <c r="P715" s="1" t="s">
        <v>4427</v>
      </c>
      <c r="Q715" s="29" t="s">
        <v>4413</v>
      </c>
      <c r="R715" s="29"/>
      <c r="S715" s="29"/>
      <c r="T715" s="29"/>
      <c r="U715" s="29"/>
      <c r="V715" s="29"/>
    </row>
    <row r="716">
      <c r="A716" s="4"/>
      <c r="B716" s="29" t="s">
        <v>3840</v>
      </c>
      <c r="C716" s="1" t="s">
        <v>4428</v>
      </c>
      <c r="D716" s="1" t="s">
        <v>4140</v>
      </c>
      <c r="E716" s="1" t="s">
        <v>3972</v>
      </c>
      <c r="F716" s="1" t="s">
        <v>1018</v>
      </c>
      <c r="G716" s="1" t="s">
        <v>222</v>
      </c>
      <c r="H716" s="1" t="s">
        <v>4429</v>
      </c>
      <c r="I716" s="1" t="s">
        <v>4430</v>
      </c>
      <c r="J716" s="1" t="s">
        <v>164</v>
      </c>
      <c r="L716" s="29" t="s">
        <v>1060</v>
      </c>
      <c r="M716" s="29">
        <v>44315.0</v>
      </c>
      <c r="N716" s="29" t="s">
        <v>4431</v>
      </c>
      <c r="O716" s="29" t="s">
        <v>4432</v>
      </c>
      <c r="P716" s="1" t="s">
        <v>4433</v>
      </c>
      <c r="Q716" s="29" t="s">
        <v>4413</v>
      </c>
      <c r="R716" s="29"/>
      <c r="S716" s="29"/>
      <c r="T716" s="29"/>
      <c r="U716" s="29"/>
      <c r="V716" s="29"/>
    </row>
    <row r="717">
      <c r="A717" s="4"/>
      <c r="B717" s="29" t="s">
        <v>3840</v>
      </c>
      <c r="C717" s="1" t="s">
        <v>4434</v>
      </c>
      <c r="D717" s="1" t="s">
        <v>4037</v>
      </c>
      <c r="E717" s="1" t="s">
        <v>3972</v>
      </c>
      <c r="F717" s="1" t="s">
        <v>4435</v>
      </c>
      <c r="G717" s="1" t="s">
        <v>275</v>
      </c>
      <c r="H717" s="1" t="s">
        <v>4039</v>
      </c>
      <c r="I717" s="1" t="s">
        <v>4436</v>
      </c>
      <c r="J717" s="1" t="s">
        <v>177</v>
      </c>
      <c r="L717" s="29" t="s">
        <v>1060</v>
      </c>
      <c r="M717" s="29">
        <v>44315.0</v>
      </c>
      <c r="N717" s="29" t="s">
        <v>4437</v>
      </c>
      <c r="O717" s="29" t="s">
        <v>4438</v>
      </c>
      <c r="P717" s="1" t="s">
        <v>4439</v>
      </c>
      <c r="Q717" s="29" t="s">
        <v>4440</v>
      </c>
      <c r="R717" s="29"/>
      <c r="S717" s="29"/>
      <c r="T717" s="29"/>
      <c r="U717" s="29"/>
      <c r="V717" s="29"/>
    </row>
    <row r="718">
      <c r="A718" s="4"/>
      <c r="B718" s="29" t="s">
        <v>3840</v>
      </c>
      <c r="C718" s="1" t="s">
        <v>4441</v>
      </c>
      <c r="D718" s="1" t="s">
        <v>4037</v>
      </c>
      <c r="E718" s="1" t="s">
        <v>741</v>
      </c>
      <c r="F718" s="1" t="s">
        <v>1289</v>
      </c>
      <c r="G718" s="50" t="s">
        <v>222</v>
      </c>
      <c r="H718" s="1" t="s">
        <v>4442</v>
      </c>
      <c r="I718" s="1" t="s">
        <v>4443</v>
      </c>
      <c r="J718" s="1" t="s">
        <v>197</v>
      </c>
      <c r="L718" s="29" t="s">
        <v>1060</v>
      </c>
      <c r="M718" s="29">
        <v>44315.0</v>
      </c>
      <c r="N718" s="29" t="s">
        <v>4444</v>
      </c>
      <c r="O718" s="29" t="s">
        <v>4445</v>
      </c>
      <c r="P718" s="1" t="s">
        <v>4446</v>
      </c>
      <c r="Q718" s="29" t="s">
        <v>4440</v>
      </c>
      <c r="R718" s="29"/>
      <c r="S718" s="29"/>
      <c r="T718" s="29"/>
      <c r="U718" s="29"/>
      <c r="V718" s="29"/>
    </row>
    <row r="719">
      <c r="A719" s="4"/>
      <c r="B719" s="29" t="s">
        <v>3840</v>
      </c>
      <c r="C719" s="1" t="s">
        <v>2315</v>
      </c>
      <c r="D719" s="1" t="s">
        <v>171</v>
      </c>
      <c r="E719" s="1" t="s">
        <v>172</v>
      </c>
      <c r="F719" s="1" t="s">
        <v>221</v>
      </c>
      <c r="G719" s="1" t="s">
        <v>275</v>
      </c>
      <c r="H719" s="1" t="s">
        <v>238</v>
      </c>
      <c r="I719" s="1" t="s">
        <v>437</v>
      </c>
      <c r="J719" s="1" t="s">
        <v>197</v>
      </c>
      <c r="L719" s="29" t="s">
        <v>1060</v>
      </c>
      <c r="M719" s="29">
        <v>44315.0</v>
      </c>
      <c r="N719" s="29" t="s">
        <v>4447</v>
      </c>
      <c r="O719" s="29" t="s">
        <v>4448</v>
      </c>
      <c r="P719" s="1" t="s">
        <v>4313</v>
      </c>
      <c r="Q719" s="29" t="s">
        <v>4440</v>
      </c>
      <c r="R719" s="29"/>
      <c r="S719" s="29"/>
      <c r="T719" s="29"/>
      <c r="U719" s="29"/>
      <c r="V719" s="29"/>
    </row>
    <row r="720">
      <c r="A720" s="4"/>
      <c r="B720" s="29" t="s">
        <v>3840</v>
      </c>
      <c r="C720" s="1" t="s">
        <v>4449</v>
      </c>
      <c r="D720" s="1" t="s">
        <v>4140</v>
      </c>
      <c r="E720" s="1" t="s">
        <v>3972</v>
      </c>
      <c r="F720" s="1" t="s">
        <v>4450</v>
      </c>
      <c r="G720" s="1" t="s">
        <v>222</v>
      </c>
      <c r="H720" s="1" t="s">
        <v>4451</v>
      </c>
      <c r="I720" s="1" t="s">
        <v>4452</v>
      </c>
      <c r="J720" s="1" t="s">
        <v>177</v>
      </c>
      <c r="L720" s="29" t="s">
        <v>1060</v>
      </c>
      <c r="M720" s="29">
        <v>44315.0</v>
      </c>
      <c r="N720" s="29" t="s">
        <v>4453</v>
      </c>
      <c r="O720" s="29" t="s">
        <v>4454</v>
      </c>
      <c r="P720" s="1" t="s">
        <v>4455</v>
      </c>
      <c r="Q720" s="29" t="s">
        <v>4440</v>
      </c>
      <c r="R720" s="29"/>
      <c r="S720" s="29"/>
      <c r="T720" s="29"/>
      <c r="U720" s="29"/>
      <c r="V720" s="29"/>
    </row>
    <row r="721">
      <c r="A721" s="4"/>
      <c r="B721" s="29" t="s">
        <v>3840</v>
      </c>
      <c r="C721" s="1" t="s">
        <v>4045</v>
      </c>
      <c r="D721" s="1" t="s">
        <v>4140</v>
      </c>
      <c r="E721" s="1" t="s">
        <v>3972</v>
      </c>
      <c r="F721" s="1" t="s">
        <v>152</v>
      </c>
      <c r="G721" s="1" t="s">
        <v>275</v>
      </c>
      <c r="H721" s="1" t="s">
        <v>4456</v>
      </c>
      <c r="I721" s="1" t="s">
        <v>4047</v>
      </c>
      <c r="J721" s="1" t="s">
        <v>177</v>
      </c>
      <c r="L721" s="29" t="s">
        <v>1060</v>
      </c>
      <c r="M721" s="29">
        <v>44315.0</v>
      </c>
      <c r="N721" s="29" t="s">
        <v>4457</v>
      </c>
      <c r="O721" s="29" t="s">
        <v>4458</v>
      </c>
      <c r="P721" s="1" t="s">
        <v>4050</v>
      </c>
      <c r="Q721" s="29" t="s">
        <v>4440</v>
      </c>
      <c r="R721" s="29"/>
      <c r="S721" s="29"/>
      <c r="T721" s="29"/>
      <c r="U721" s="29"/>
      <c r="V721" s="29"/>
    </row>
    <row r="722">
      <c r="A722" s="4"/>
      <c r="B722" s="29" t="s">
        <v>3840</v>
      </c>
      <c r="C722" s="1" t="s">
        <v>4459</v>
      </c>
      <c r="D722" s="1" t="s">
        <v>4140</v>
      </c>
      <c r="E722" s="1" t="s">
        <v>3972</v>
      </c>
      <c r="F722" s="1" t="s">
        <v>961</v>
      </c>
      <c r="G722" s="1" t="s">
        <v>222</v>
      </c>
      <c r="H722" s="1" t="s">
        <v>4039</v>
      </c>
      <c r="I722" s="1" t="s">
        <v>4460</v>
      </c>
      <c r="J722" s="1" t="s">
        <v>177</v>
      </c>
      <c r="L722" s="29" t="s">
        <v>1060</v>
      </c>
      <c r="M722" s="29">
        <v>44315.0</v>
      </c>
      <c r="N722" s="29" t="s">
        <v>4461</v>
      </c>
      <c r="O722" s="29" t="s">
        <v>4462</v>
      </c>
      <c r="P722" s="1" t="s">
        <v>4463</v>
      </c>
      <c r="Q722" s="29" t="s">
        <v>4440</v>
      </c>
      <c r="R722" s="29"/>
      <c r="S722" s="29"/>
      <c r="T722" s="29"/>
      <c r="U722" s="29"/>
      <c r="V722" s="29"/>
    </row>
    <row r="723">
      <c r="A723" s="4"/>
      <c r="B723" s="29" t="s">
        <v>3840</v>
      </c>
      <c r="C723" s="1" t="s">
        <v>4464</v>
      </c>
      <c r="D723" s="1" t="s">
        <v>4140</v>
      </c>
      <c r="E723" s="1" t="s">
        <v>3972</v>
      </c>
      <c r="F723" s="1" t="s">
        <v>1018</v>
      </c>
      <c r="G723" s="1" t="s">
        <v>275</v>
      </c>
      <c r="H723" s="1" t="s">
        <v>4465</v>
      </c>
      <c r="I723" s="1" t="s">
        <v>4466</v>
      </c>
      <c r="J723" s="1" t="s">
        <v>197</v>
      </c>
      <c r="L723" s="29" t="s">
        <v>1060</v>
      </c>
      <c r="M723" s="29">
        <v>44315.0</v>
      </c>
      <c r="N723" s="29" t="s">
        <v>4467</v>
      </c>
      <c r="O723" s="29" t="s">
        <v>4468</v>
      </c>
      <c r="P723" s="1" t="s">
        <v>4469</v>
      </c>
      <c r="Q723" s="29" t="s">
        <v>4470</v>
      </c>
      <c r="R723" s="29"/>
      <c r="S723" s="29"/>
      <c r="T723" s="29"/>
      <c r="U723" s="29"/>
      <c r="V723" s="29"/>
    </row>
    <row r="724">
      <c r="A724" s="4"/>
      <c r="B724" s="29" t="s">
        <v>3840</v>
      </c>
      <c r="C724" s="1" t="s">
        <v>4471</v>
      </c>
      <c r="D724" s="1" t="s">
        <v>4037</v>
      </c>
      <c r="E724" s="1" t="s">
        <v>3972</v>
      </c>
      <c r="F724" s="1" t="s">
        <v>173</v>
      </c>
      <c r="G724" s="1" t="s">
        <v>222</v>
      </c>
      <c r="H724" s="1" t="s">
        <v>892</v>
      </c>
      <c r="I724" s="1" t="s">
        <v>4472</v>
      </c>
      <c r="J724" s="1" t="s">
        <v>164</v>
      </c>
      <c r="L724" s="29" t="s">
        <v>1060</v>
      </c>
      <c r="M724" s="29">
        <v>44315.0</v>
      </c>
      <c r="N724" s="29" t="s">
        <v>4473</v>
      </c>
      <c r="O724" s="29" t="s">
        <v>4474</v>
      </c>
      <c r="P724" s="1" t="s">
        <v>4475</v>
      </c>
      <c r="Q724" s="29" t="s">
        <v>4470</v>
      </c>
      <c r="R724" s="29"/>
      <c r="S724" s="29"/>
      <c r="T724" s="29"/>
      <c r="U724" s="29"/>
      <c r="V724" s="29"/>
    </row>
    <row r="725">
      <c r="A725" s="4"/>
      <c r="B725" s="29" t="s">
        <v>3840</v>
      </c>
      <c r="C725" s="1" t="s">
        <v>4476</v>
      </c>
      <c r="D725" s="1" t="s">
        <v>4037</v>
      </c>
      <c r="E725" s="1" t="s">
        <v>3972</v>
      </c>
      <c r="F725" s="50" t="s">
        <v>4477</v>
      </c>
      <c r="G725" s="50" t="s">
        <v>275</v>
      </c>
      <c r="H725" s="50" t="s">
        <v>2287</v>
      </c>
      <c r="I725" s="1" t="s">
        <v>4478</v>
      </c>
      <c r="J725" s="1" t="s">
        <v>177</v>
      </c>
      <c r="L725" s="29" t="s">
        <v>1060</v>
      </c>
      <c r="M725" s="29">
        <v>44315.0</v>
      </c>
      <c r="N725" s="29" t="s">
        <v>4479</v>
      </c>
      <c r="O725" s="29" t="s">
        <v>4480</v>
      </c>
      <c r="P725" s="1" t="s">
        <v>4481</v>
      </c>
      <c r="Q725" s="29" t="s">
        <v>4470</v>
      </c>
      <c r="R725" s="29"/>
      <c r="S725" s="29"/>
      <c r="T725" s="29"/>
      <c r="U725" s="29"/>
      <c r="V725" s="29"/>
    </row>
    <row r="726">
      <c r="A726" s="4"/>
      <c r="B726" s="29" t="s">
        <v>3840</v>
      </c>
      <c r="C726" s="1" t="s">
        <v>4482</v>
      </c>
      <c r="D726" s="1" t="s">
        <v>4037</v>
      </c>
      <c r="E726" s="1" t="s">
        <v>3972</v>
      </c>
      <c r="F726" s="1" t="s">
        <v>4483</v>
      </c>
      <c r="G726" s="1" t="s">
        <v>222</v>
      </c>
      <c r="H726" s="1" t="s">
        <v>4484</v>
      </c>
      <c r="I726" s="1" t="s">
        <v>4485</v>
      </c>
      <c r="J726" s="1" t="s">
        <v>177</v>
      </c>
      <c r="L726" s="29" t="s">
        <v>1060</v>
      </c>
      <c r="M726" s="29">
        <v>44315.0</v>
      </c>
      <c r="N726" s="29" t="s">
        <v>4486</v>
      </c>
      <c r="O726" s="29" t="s">
        <v>4487</v>
      </c>
      <c r="P726" s="1" t="s">
        <v>4488</v>
      </c>
      <c r="Q726" s="29" t="s">
        <v>4470</v>
      </c>
      <c r="R726" s="29"/>
      <c r="S726" s="29"/>
      <c r="T726" s="29"/>
      <c r="U726" s="29"/>
      <c r="V726" s="29"/>
    </row>
    <row r="727">
      <c r="A727" s="4"/>
      <c r="B727" s="29" t="s">
        <v>3840</v>
      </c>
      <c r="C727" s="1" t="s">
        <v>4489</v>
      </c>
      <c r="D727" s="1" t="s">
        <v>4140</v>
      </c>
      <c r="E727" s="1" t="s">
        <v>3972</v>
      </c>
      <c r="F727" s="1" t="s">
        <v>229</v>
      </c>
      <c r="G727" s="1" t="s">
        <v>275</v>
      </c>
      <c r="H727" s="1" t="s">
        <v>2050</v>
      </c>
      <c r="I727" s="1" t="s">
        <v>4490</v>
      </c>
      <c r="J727" s="1" t="s">
        <v>177</v>
      </c>
      <c r="L727" s="29" t="s">
        <v>1060</v>
      </c>
      <c r="M727" s="29">
        <v>44315.0</v>
      </c>
      <c r="N727" s="29" t="s">
        <v>4491</v>
      </c>
      <c r="O727" s="29" t="s">
        <v>4492</v>
      </c>
      <c r="P727" s="1" t="s">
        <v>4493</v>
      </c>
      <c r="Q727" s="29" t="s">
        <v>4470</v>
      </c>
      <c r="R727" s="29"/>
      <c r="S727" s="29"/>
      <c r="T727" s="29"/>
      <c r="U727" s="29"/>
      <c r="V727" s="29"/>
    </row>
    <row r="728">
      <c r="A728" s="4"/>
      <c r="B728" s="29" t="s">
        <v>3840</v>
      </c>
      <c r="C728" s="1" t="s">
        <v>4494</v>
      </c>
      <c r="D728" s="1" t="s">
        <v>4037</v>
      </c>
      <c r="E728" s="1" t="s">
        <v>3972</v>
      </c>
      <c r="F728" s="1" t="s">
        <v>1289</v>
      </c>
      <c r="G728" s="1" t="s">
        <v>222</v>
      </c>
      <c r="H728" s="1" t="s">
        <v>2050</v>
      </c>
      <c r="I728" s="1" t="s">
        <v>4241</v>
      </c>
      <c r="J728" s="1" t="s">
        <v>177</v>
      </c>
      <c r="L728" s="29" t="s">
        <v>1060</v>
      </c>
      <c r="M728" s="29">
        <v>44315.0</v>
      </c>
      <c r="N728" s="29" t="s">
        <v>4495</v>
      </c>
      <c r="O728" s="29" t="s">
        <v>4496</v>
      </c>
      <c r="P728" s="1" t="s">
        <v>4497</v>
      </c>
      <c r="Q728" s="29" t="s">
        <v>4470</v>
      </c>
      <c r="R728" s="29"/>
      <c r="S728" s="29"/>
      <c r="T728" s="29"/>
      <c r="U728" s="29"/>
      <c r="V728" s="29"/>
    </row>
    <row r="729">
      <c r="A729" s="4"/>
      <c r="B729" s="29" t="s">
        <v>3840</v>
      </c>
      <c r="C729" s="1" t="s">
        <v>4498</v>
      </c>
      <c r="D729" s="1" t="s">
        <v>4037</v>
      </c>
      <c r="E729" s="1" t="s">
        <v>4061</v>
      </c>
      <c r="F729" s="1" t="s">
        <v>961</v>
      </c>
      <c r="G729" s="1" t="s">
        <v>275</v>
      </c>
      <c r="H729" s="1" t="s">
        <v>4499</v>
      </c>
      <c r="I729" s="1" t="s">
        <v>4500</v>
      </c>
      <c r="J729" s="1" t="s">
        <v>197</v>
      </c>
      <c r="L729" s="29" t="s">
        <v>1060</v>
      </c>
      <c r="M729" s="29">
        <v>44315.0</v>
      </c>
      <c r="N729" s="29" t="s">
        <v>4501</v>
      </c>
      <c r="O729" s="29" t="s">
        <v>4502</v>
      </c>
      <c r="P729" s="1" t="s">
        <v>4503</v>
      </c>
      <c r="Q729" s="29" t="s">
        <v>4470</v>
      </c>
      <c r="R729" s="29"/>
      <c r="S729" s="29"/>
      <c r="T729" s="29"/>
      <c r="U729" s="29"/>
      <c r="V729" s="29"/>
    </row>
    <row r="730">
      <c r="A730" s="4"/>
      <c r="B730" s="29" t="s">
        <v>3840</v>
      </c>
      <c r="C730" s="1" t="s">
        <v>4074</v>
      </c>
      <c r="D730" s="1" t="s">
        <v>4037</v>
      </c>
      <c r="E730" s="1" t="s">
        <v>172</v>
      </c>
      <c r="F730" s="1" t="s">
        <v>173</v>
      </c>
      <c r="G730" s="1" t="s">
        <v>222</v>
      </c>
      <c r="H730" s="1" t="s">
        <v>4075</v>
      </c>
      <c r="I730" s="1" t="s">
        <v>4076</v>
      </c>
      <c r="J730" s="1" t="s">
        <v>187</v>
      </c>
      <c r="L730" s="29" t="s">
        <v>1060</v>
      </c>
      <c r="M730" s="29">
        <v>44315.0</v>
      </c>
      <c r="N730" s="29" t="s">
        <v>4504</v>
      </c>
      <c r="O730" s="29" t="s">
        <v>4505</v>
      </c>
      <c r="P730" s="1" t="s">
        <v>4079</v>
      </c>
      <c r="Q730" s="29" t="s">
        <v>4470</v>
      </c>
      <c r="R730" s="29"/>
      <c r="S730" s="29"/>
      <c r="T730" s="29"/>
      <c r="U730" s="29"/>
      <c r="V730" s="29"/>
    </row>
    <row r="731">
      <c r="A731" s="4"/>
      <c r="B731" s="29" t="s">
        <v>3840</v>
      </c>
      <c r="C731" s="1" t="s">
        <v>4506</v>
      </c>
      <c r="D731" s="1" t="s">
        <v>4140</v>
      </c>
      <c r="E731" s="1" t="s">
        <v>3972</v>
      </c>
      <c r="F731" s="1" t="s">
        <v>961</v>
      </c>
      <c r="G731" s="1" t="s">
        <v>275</v>
      </c>
      <c r="H731" s="1" t="s">
        <v>4039</v>
      </c>
      <c r="I731" s="1" t="s">
        <v>4507</v>
      </c>
      <c r="J731" s="1" t="s">
        <v>177</v>
      </c>
      <c r="L731" s="29" t="s">
        <v>1060</v>
      </c>
      <c r="M731" s="29">
        <v>44315.0</v>
      </c>
      <c r="N731" s="29" t="s">
        <v>4508</v>
      </c>
      <c r="O731" s="29" t="s">
        <v>4509</v>
      </c>
      <c r="P731" s="1" t="s">
        <v>4510</v>
      </c>
      <c r="Q731" s="29" t="s">
        <v>4511</v>
      </c>
      <c r="R731" s="29"/>
      <c r="S731" s="29"/>
      <c r="T731" s="29"/>
      <c r="U731" s="29"/>
      <c r="V731" s="29"/>
    </row>
    <row r="732">
      <c r="A732" s="4"/>
      <c r="B732" s="29" t="s">
        <v>3840</v>
      </c>
      <c r="C732" s="1" t="s">
        <v>4512</v>
      </c>
      <c r="D732" s="1" t="s">
        <v>4140</v>
      </c>
      <c r="E732" s="1" t="s">
        <v>3972</v>
      </c>
      <c r="F732" s="1" t="s">
        <v>961</v>
      </c>
      <c r="G732" s="1" t="s">
        <v>222</v>
      </c>
      <c r="H732" s="1" t="s">
        <v>2287</v>
      </c>
      <c r="I732" s="1" t="s">
        <v>4507</v>
      </c>
      <c r="J732" s="1" t="s">
        <v>177</v>
      </c>
      <c r="L732" s="29" t="s">
        <v>1060</v>
      </c>
      <c r="M732" s="29">
        <v>44315.0</v>
      </c>
      <c r="N732" s="29" t="s">
        <v>4513</v>
      </c>
      <c r="O732" s="29" t="s">
        <v>4514</v>
      </c>
      <c r="P732" s="1" t="s">
        <v>4515</v>
      </c>
      <c r="Q732" s="29" t="s">
        <v>4511</v>
      </c>
      <c r="R732" s="29"/>
      <c r="S732" s="29"/>
      <c r="T732" s="29"/>
      <c r="U732" s="29"/>
      <c r="V732" s="29"/>
    </row>
    <row r="733">
      <c r="A733" s="4"/>
      <c r="B733" s="29" t="s">
        <v>3840</v>
      </c>
      <c r="C733" s="1" t="s">
        <v>4516</v>
      </c>
      <c r="D733" s="1" t="s">
        <v>4037</v>
      </c>
      <c r="E733" s="1" t="s">
        <v>4061</v>
      </c>
      <c r="F733" s="1" t="s">
        <v>173</v>
      </c>
      <c r="G733" s="1" t="s">
        <v>275</v>
      </c>
      <c r="H733" s="1" t="s">
        <v>3973</v>
      </c>
      <c r="I733" s="1" t="s">
        <v>4517</v>
      </c>
      <c r="J733" s="1" t="s">
        <v>197</v>
      </c>
      <c r="L733" s="29" t="s">
        <v>1060</v>
      </c>
      <c r="M733" s="29">
        <v>44315.0</v>
      </c>
      <c r="N733" s="29" t="s">
        <v>4518</v>
      </c>
      <c r="O733" s="29" t="s">
        <v>4519</v>
      </c>
      <c r="P733" s="1" t="s">
        <v>4520</v>
      </c>
      <c r="Q733" s="29" t="s">
        <v>4511</v>
      </c>
      <c r="R733" s="29"/>
      <c r="S733" s="29"/>
      <c r="T733" s="29"/>
      <c r="U733" s="29"/>
      <c r="V733" s="29"/>
    </row>
    <row r="734">
      <c r="A734" s="4"/>
      <c r="B734" s="29" t="s">
        <v>3840</v>
      </c>
      <c r="C734" s="1" t="s">
        <v>4521</v>
      </c>
      <c r="D734" s="1" t="s">
        <v>4140</v>
      </c>
      <c r="E734" s="1" t="s">
        <v>3972</v>
      </c>
      <c r="F734" s="1" t="s">
        <v>229</v>
      </c>
      <c r="G734" s="1" t="s">
        <v>222</v>
      </c>
      <c r="H734" s="1" t="s">
        <v>4039</v>
      </c>
      <c r="I734" s="1" t="s">
        <v>4522</v>
      </c>
      <c r="J734" s="1" t="s">
        <v>177</v>
      </c>
      <c r="L734" s="29" t="s">
        <v>1060</v>
      </c>
      <c r="M734" s="29">
        <v>44315.0</v>
      </c>
      <c r="N734" s="29" t="s">
        <v>4523</v>
      </c>
      <c r="O734" s="29" t="s">
        <v>4524</v>
      </c>
      <c r="P734" s="1" t="s">
        <v>4525</v>
      </c>
      <c r="Q734" s="29" t="s">
        <v>4511</v>
      </c>
      <c r="R734" s="29"/>
      <c r="S734" s="29"/>
      <c r="T734" s="29"/>
      <c r="U734" s="29"/>
      <c r="V734" s="29"/>
    </row>
    <row r="735">
      <c r="A735" s="4"/>
      <c r="B735" s="29" t="s">
        <v>3840</v>
      </c>
      <c r="C735" s="1" t="s">
        <v>4516</v>
      </c>
      <c r="D735" s="1" t="s">
        <v>4037</v>
      </c>
      <c r="E735" s="1" t="s">
        <v>4061</v>
      </c>
      <c r="F735" s="1" t="s">
        <v>173</v>
      </c>
      <c r="G735" s="1" t="s">
        <v>275</v>
      </c>
      <c r="H735" s="1" t="s">
        <v>3973</v>
      </c>
      <c r="I735" s="1" t="s">
        <v>4517</v>
      </c>
      <c r="J735" s="1" t="s">
        <v>197</v>
      </c>
      <c r="L735" s="29" t="s">
        <v>1060</v>
      </c>
      <c r="M735" s="29">
        <v>44315.0</v>
      </c>
      <c r="N735" s="29" t="s">
        <v>4526</v>
      </c>
      <c r="O735" s="29" t="s">
        <v>4527</v>
      </c>
      <c r="P735" s="1" t="s">
        <v>4520</v>
      </c>
      <c r="Q735" s="29" t="s">
        <v>4511</v>
      </c>
      <c r="R735" s="29"/>
      <c r="S735" s="29"/>
      <c r="T735" s="29"/>
      <c r="U735" s="29"/>
      <c r="V735" s="29"/>
    </row>
    <row r="736">
      <c r="A736" s="4"/>
      <c r="B736" s="29" t="s">
        <v>3840</v>
      </c>
      <c r="C736" s="1" t="s">
        <v>4528</v>
      </c>
      <c r="D736" s="1" t="s">
        <v>4037</v>
      </c>
      <c r="E736" s="1" t="s">
        <v>741</v>
      </c>
      <c r="F736" s="1" t="s">
        <v>1289</v>
      </c>
      <c r="G736" s="1" t="s">
        <v>222</v>
      </c>
      <c r="H736" s="1" t="s">
        <v>4529</v>
      </c>
      <c r="I736" s="1" t="s">
        <v>4530</v>
      </c>
      <c r="J736" s="1" t="s">
        <v>177</v>
      </c>
      <c r="L736" s="29" t="s">
        <v>1060</v>
      </c>
      <c r="M736" s="29">
        <v>44315.0</v>
      </c>
      <c r="N736" s="29" t="s">
        <v>4531</v>
      </c>
      <c r="O736" s="29" t="s">
        <v>4532</v>
      </c>
      <c r="P736" s="1" t="s">
        <v>4533</v>
      </c>
      <c r="Q736" s="29" t="s">
        <v>4511</v>
      </c>
      <c r="R736" s="29"/>
      <c r="S736" s="29"/>
      <c r="T736" s="29"/>
      <c r="U736" s="29"/>
      <c r="V736" s="29"/>
    </row>
    <row r="737">
      <c r="A737" s="4"/>
      <c r="B737" s="29" t="s">
        <v>3840</v>
      </c>
      <c r="C737" s="1" t="s">
        <v>4534</v>
      </c>
      <c r="D737" s="1" t="s">
        <v>4037</v>
      </c>
      <c r="E737" s="1" t="s">
        <v>741</v>
      </c>
      <c r="F737" s="1" t="s">
        <v>213</v>
      </c>
      <c r="G737" s="1" t="s">
        <v>275</v>
      </c>
      <c r="H737" s="1" t="s">
        <v>2125</v>
      </c>
      <c r="I737" s="1" t="s">
        <v>4535</v>
      </c>
      <c r="J737" s="1" t="s">
        <v>177</v>
      </c>
      <c r="L737" s="29" t="s">
        <v>1060</v>
      </c>
      <c r="M737" s="29">
        <v>44315.0</v>
      </c>
      <c r="N737" s="29" t="s">
        <v>4536</v>
      </c>
      <c r="O737" s="29" t="s">
        <v>4537</v>
      </c>
      <c r="P737" s="1" t="s">
        <v>4538</v>
      </c>
      <c r="Q737" s="29" t="s">
        <v>4539</v>
      </c>
      <c r="R737" s="29"/>
      <c r="S737" s="29"/>
      <c r="T737" s="29"/>
      <c r="U737" s="29"/>
      <c r="V737" s="29"/>
    </row>
    <row r="738">
      <c r="A738" s="4"/>
      <c r="B738" s="29" t="s">
        <v>3840</v>
      </c>
      <c r="C738" s="1" t="s">
        <v>4540</v>
      </c>
      <c r="D738" s="1" t="s">
        <v>4037</v>
      </c>
      <c r="E738" s="1" t="s">
        <v>3972</v>
      </c>
      <c r="F738" s="1" t="s">
        <v>1289</v>
      </c>
      <c r="G738" s="1" t="s">
        <v>222</v>
      </c>
      <c r="H738" s="1" t="s">
        <v>2287</v>
      </c>
      <c r="I738" s="1" t="s">
        <v>4541</v>
      </c>
      <c r="J738" s="1" t="s">
        <v>197</v>
      </c>
      <c r="L738" s="29" t="s">
        <v>1060</v>
      </c>
      <c r="M738" s="29">
        <v>44315.0</v>
      </c>
      <c r="N738" s="29" t="s">
        <v>4542</v>
      </c>
      <c r="O738" s="29" t="s">
        <v>4543</v>
      </c>
      <c r="P738" s="1" t="s">
        <v>4544</v>
      </c>
      <c r="Q738" s="29" t="s">
        <v>4539</v>
      </c>
      <c r="R738" s="29"/>
      <c r="S738" s="29"/>
      <c r="T738" s="29"/>
      <c r="U738" s="29"/>
      <c r="V738" s="29"/>
    </row>
    <row r="739">
      <c r="A739" s="4"/>
      <c r="B739" s="29" t="s">
        <v>3840</v>
      </c>
      <c r="C739" s="1" t="s">
        <v>4545</v>
      </c>
      <c r="D739" s="1" t="s">
        <v>4037</v>
      </c>
      <c r="E739" s="1" t="s">
        <v>3920</v>
      </c>
      <c r="F739" s="1" t="s">
        <v>1509</v>
      </c>
      <c r="G739" s="1" t="s">
        <v>275</v>
      </c>
      <c r="H739" s="1" t="s">
        <v>1123</v>
      </c>
      <c r="I739" s="1" t="s">
        <v>4546</v>
      </c>
      <c r="J739" s="1" t="s">
        <v>197</v>
      </c>
      <c r="L739" s="29" t="s">
        <v>1060</v>
      </c>
      <c r="M739" s="29">
        <v>44315.0</v>
      </c>
      <c r="N739" s="29" t="s">
        <v>4547</v>
      </c>
      <c r="O739" s="29" t="s">
        <v>4548</v>
      </c>
      <c r="P739" s="1" t="s">
        <v>4549</v>
      </c>
      <c r="Q739" s="29" t="s">
        <v>4539</v>
      </c>
      <c r="R739" s="29"/>
      <c r="S739" s="29"/>
      <c r="T739" s="29"/>
      <c r="U739" s="29"/>
      <c r="V739" s="29"/>
    </row>
    <row r="740">
      <c r="A740" s="4"/>
      <c r="B740" s="29" t="s">
        <v>3840</v>
      </c>
      <c r="C740" s="1" t="s">
        <v>4550</v>
      </c>
      <c r="D740" s="1" t="s">
        <v>4037</v>
      </c>
      <c r="E740" s="1" t="s">
        <v>3920</v>
      </c>
      <c r="F740" s="1" t="s">
        <v>1018</v>
      </c>
      <c r="G740" s="1" t="s">
        <v>222</v>
      </c>
      <c r="H740" s="1" t="s">
        <v>1123</v>
      </c>
      <c r="I740" s="1" t="s">
        <v>4551</v>
      </c>
      <c r="J740" s="1" t="s">
        <v>177</v>
      </c>
      <c r="L740" s="29" t="s">
        <v>1060</v>
      </c>
      <c r="M740" s="29">
        <v>44315.0</v>
      </c>
      <c r="N740" s="29" t="s">
        <v>4552</v>
      </c>
      <c r="O740" s="29" t="s">
        <v>4553</v>
      </c>
      <c r="P740" s="1" t="s">
        <v>4554</v>
      </c>
      <c r="Q740" s="29" t="s">
        <v>4539</v>
      </c>
      <c r="R740" s="29"/>
      <c r="S740" s="29"/>
      <c r="T740" s="29"/>
      <c r="U740" s="29"/>
      <c r="V740" s="29"/>
    </row>
    <row r="741">
      <c r="A741" s="4"/>
      <c r="B741" s="29" t="s">
        <v>3840</v>
      </c>
      <c r="C741" s="1" t="s">
        <v>4555</v>
      </c>
      <c r="D741" s="1" t="s">
        <v>4140</v>
      </c>
      <c r="E741" s="1" t="s">
        <v>3972</v>
      </c>
      <c r="F741" s="1" t="s">
        <v>4377</v>
      </c>
      <c r="G741" s="1" t="s">
        <v>275</v>
      </c>
      <c r="H741" s="1" t="s">
        <v>2287</v>
      </c>
      <c r="I741" s="1" t="s">
        <v>4378</v>
      </c>
      <c r="J741" s="1" t="s">
        <v>177</v>
      </c>
      <c r="L741" s="29" t="s">
        <v>1060</v>
      </c>
      <c r="M741" s="29">
        <v>44315.0</v>
      </c>
      <c r="N741" s="29" t="s">
        <v>4556</v>
      </c>
      <c r="O741" s="29" t="s">
        <v>4557</v>
      </c>
      <c r="P741" s="1" t="s">
        <v>4558</v>
      </c>
      <c r="Q741" s="29" t="s">
        <v>4539</v>
      </c>
      <c r="R741" s="29"/>
      <c r="S741" s="29"/>
      <c r="T741" s="29"/>
      <c r="U741" s="29"/>
      <c r="V741" s="29"/>
    </row>
    <row r="742">
      <c r="A742" s="4"/>
      <c r="B742" s="29" t="s">
        <v>3840</v>
      </c>
      <c r="C742" s="1" t="s">
        <v>4559</v>
      </c>
      <c r="D742" s="1" t="s">
        <v>4037</v>
      </c>
      <c r="E742" s="1" t="s">
        <v>3972</v>
      </c>
      <c r="F742" s="1" t="s">
        <v>1289</v>
      </c>
      <c r="G742" s="1" t="s">
        <v>222</v>
      </c>
      <c r="H742" s="1" t="s">
        <v>2287</v>
      </c>
      <c r="I742" s="1" t="s">
        <v>4353</v>
      </c>
      <c r="J742" s="1" t="s">
        <v>197</v>
      </c>
      <c r="L742" s="29" t="s">
        <v>1060</v>
      </c>
      <c r="M742" s="29">
        <v>44315.0</v>
      </c>
      <c r="N742" s="29" t="s">
        <v>4560</v>
      </c>
      <c r="O742" s="29" t="s">
        <v>4561</v>
      </c>
      <c r="P742" s="1" t="s">
        <v>4562</v>
      </c>
      <c r="Q742" s="29" t="s">
        <v>4539</v>
      </c>
      <c r="R742" s="29"/>
      <c r="S742" s="29"/>
      <c r="T742" s="29"/>
      <c r="U742" s="29"/>
      <c r="V742" s="29"/>
    </row>
    <row r="743">
      <c r="A743" s="4"/>
      <c r="B743" s="26" t="s">
        <v>3840</v>
      </c>
      <c r="C743" s="31" t="s">
        <v>4563</v>
      </c>
      <c r="D743" s="32" t="s">
        <v>4037</v>
      </c>
      <c r="E743" s="32" t="s">
        <v>741</v>
      </c>
      <c r="F743" s="32" t="s">
        <v>213</v>
      </c>
      <c r="G743" s="32" t="s">
        <v>275</v>
      </c>
      <c r="H743" s="32" t="s">
        <v>2287</v>
      </c>
      <c r="I743" s="32" t="s">
        <v>4564</v>
      </c>
      <c r="J743" s="32" t="s">
        <v>164</v>
      </c>
      <c r="L743" s="33" t="s">
        <v>1060</v>
      </c>
      <c r="M743" s="2">
        <v>44315.0</v>
      </c>
      <c r="N743" s="2" t="s">
        <v>4565</v>
      </c>
      <c r="O743" s="6" t="s">
        <v>4566</v>
      </c>
      <c r="P743" s="1" t="s">
        <v>4567</v>
      </c>
      <c r="Q743" s="2" t="s">
        <v>4539</v>
      </c>
      <c r="R743" s="2"/>
      <c r="S743" s="2"/>
      <c r="T743" s="2"/>
      <c r="U743" s="2"/>
      <c r="V743" s="2"/>
    </row>
    <row r="744">
      <c r="A744" s="4"/>
      <c r="B744" s="26" t="s">
        <v>3840</v>
      </c>
      <c r="C744" s="34" t="s">
        <v>4568</v>
      </c>
      <c r="D744" s="34" t="s">
        <v>3972</v>
      </c>
      <c r="E744" s="32" t="s">
        <v>172</v>
      </c>
      <c r="F744" s="32" t="s">
        <v>152</v>
      </c>
      <c r="G744" s="32" t="s">
        <v>222</v>
      </c>
      <c r="H744" s="32" t="s">
        <v>1123</v>
      </c>
      <c r="I744" s="32" t="s">
        <v>4569</v>
      </c>
      <c r="J744" s="32" t="s">
        <v>197</v>
      </c>
      <c r="L744" s="33" t="s">
        <v>1060</v>
      </c>
      <c r="M744" s="2">
        <v>44315.0</v>
      </c>
      <c r="N744" s="2" t="s">
        <v>4570</v>
      </c>
      <c r="O744" s="6" t="s">
        <v>4571</v>
      </c>
      <c r="P744" s="1" t="s">
        <v>4572</v>
      </c>
      <c r="Q744" s="2" t="s">
        <v>4573</v>
      </c>
      <c r="R744" s="2"/>
      <c r="S744" s="2"/>
      <c r="T744" s="2"/>
      <c r="U744" s="2"/>
      <c r="V744" s="2"/>
    </row>
    <row r="745">
      <c r="A745" s="4"/>
      <c r="B745" s="26" t="s">
        <v>3840</v>
      </c>
      <c r="C745" s="32" t="s">
        <v>4574</v>
      </c>
      <c r="D745" s="32" t="s">
        <v>4140</v>
      </c>
      <c r="E745" s="32" t="s">
        <v>3920</v>
      </c>
      <c r="F745" s="32" t="s">
        <v>4575</v>
      </c>
      <c r="G745" s="32" t="s">
        <v>275</v>
      </c>
      <c r="H745" s="32" t="s">
        <v>4576</v>
      </c>
      <c r="I745" s="32" t="s">
        <v>4577</v>
      </c>
      <c r="J745" s="32" t="s">
        <v>177</v>
      </c>
      <c r="L745" s="33" t="s">
        <v>1060</v>
      </c>
      <c r="M745" s="2">
        <v>44315.0</v>
      </c>
      <c r="N745" s="2" t="s">
        <v>4578</v>
      </c>
      <c r="O745" s="6" t="s">
        <v>4579</v>
      </c>
      <c r="P745" s="1" t="s">
        <v>4580</v>
      </c>
      <c r="Q745" s="2" t="s">
        <v>4573</v>
      </c>
      <c r="R745" s="2"/>
      <c r="S745" s="2"/>
      <c r="T745" s="2"/>
      <c r="U745" s="2"/>
      <c r="V745" s="2"/>
    </row>
    <row r="746">
      <c r="A746" s="4"/>
      <c r="B746" s="26" t="s">
        <v>3840</v>
      </c>
      <c r="C746" s="32" t="s">
        <v>4361</v>
      </c>
      <c r="D746" s="32" t="s">
        <v>4140</v>
      </c>
      <c r="E746" s="32" t="s">
        <v>3972</v>
      </c>
      <c r="F746" s="32" t="s">
        <v>275</v>
      </c>
      <c r="G746" s="32" t="s">
        <v>222</v>
      </c>
      <c r="H746" s="32" t="s">
        <v>2287</v>
      </c>
      <c r="I746" s="32" t="s">
        <v>4362</v>
      </c>
      <c r="J746" s="32" t="s">
        <v>164</v>
      </c>
      <c r="L746" s="33" t="s">
        <v>1060</v>
      </c>
      <c r="M746" s="2">
        <v>44315.0</v>
      </c>
      <c r="N746" s="2" t="s">
        <v>4581</v>
      </c>
      <c r="O746" s="6" t="s">
        <v>4582</v>
      </c>
      <c r="P746" s="1" t="s">
        <v>4365</v>
      </c>
      <c r="Q746" s="2" t="s">
        <v>4573</v>
      </c>
      <c r="R746" s="2"/>
      <c r="S746" s="2"/>
      <c r="T746" s="2"/>
      <c r="U746" s="2"/>
      <c r="V746" s="2"/>
    </row>
    <row r="747">
      <c r="A747" s="4"/>
      <c r="B747" s="26" t="s">
        <v>3840</v>
      </c>
      <c r="C747" s="34" t="s">
        <v>4583</v>
      </c>
      <c r="D747" s="34" t="s">
        <v>2119</v>
      </c>
      <c r="E747" s="32" t="s">
        <v>3972</v>
      </c>
      <c r="F747" s="32" t="s">
        <v>221</v>
      </c>
      <c r="G747" s="32" t="s">
        <v>275</v>
      </c>
      <c r="H747" s="32" t="s">
        <v>4039</v>
      </c>
      <c r="I747" s="32" t="s">
        <v>4584</v>
      </c>
      <c r="J747" s="32" t="s">
        <v>187</v>
      </c>
      <c r="L747" s="33" t="s">
        <v>1060</v>
      </c>
      <c r="M747" s="2">
        <v>44315.0</v>
      </c>
      <c r="N747" s="2" t="s">
        <v>4585</v>
      </c>
      <c r="O747" s="6" t="s">
        <v>4586</v>
      </c>
      <c r="P747" s="1" t="s">
        <v>4587</v>
      </c>
      <c r="Q747" s="2" t="s">
        <v>4573</v>
      </c>
      <c r="R747" s="2"/>
      <c r="S747" s="2"/>
      <c r="T747" s="2"/>
      <c r="U747" s="2"/>
      <c r="V747" s="2"/>
    </row>
    <row r="748">
      <c r="A748" s="4"/>
      <c r="B748" s="26" t="s">
        <v>3840</v>
      </c>
      <c r="C748" s="34" t="s">
        <v>4489</v>
      </c>
      <c r="D748" s="34" t="s">
        <v>4140</v>
      </c>
      <c r="E748" s="32" t="s">
        <v>3972</v>
      </c>
      <c r="F748" s="32" t="s">
        <v>229</v>
      </c>
      <c r="G748" s="32" t="s">
        <v>222</v>
      </c>
      <c r="H748" s="32" t="s">
        <v>2050</v>
      </c>
      <c r="I748" s="32" t="s">
        <v>4490</v>
      </c>
      <c r="J748" s="32" t="s">
        <v>177</v>
      </c>
      <c r="L748" s="33" t="s">
        <v>1060</v>
      </c>
      <c r="M748" s="2">
        <v>44315.0</v>
      </c>
      <c r="N748" s="2" t="s">
        <v>4588</v>
      </c>
      <c r="O748" s="6" t="s">
        <v>4589</v>
      </c>
      <c r="P748" s="1" t="s">
        <v>4493</v>
      </c>
      <c r="Q748" s="2" t="s">
        <v>4573</v>
      </c>
      <c r="R748" s="2"/>
      <c r="S748" s="2"/>
      <c r="T748" s="2"/>
      <c r="U748" s="2"/>
      <c r="V748" s="2"/>
    </row>
    <row r="749">
      <c r="A749" s="4"/>
      <c r="B749" s="26" t="s">
        <v>3840</v>
      </c>
      <c r="C749" s="34" t="s">
        <v>4221</v>
      </c>
      <c r="D749" s="34" t="s">
        <v>4037</v>
      </c>
      <c r="E749" s="32" t="s">
        <v>3972</v>
      </c>
      <c r="F749" s="32" t="s">
        <v>961</v>
      </c>
      <c r="G749" s="32" t="s">
        <v>275</v>
      </c>
      <c r="H749" s="32" t="s">
        <v>4039</v>
      </c>
      <c r="I749" s="32" t="s">
        <v>4222</v>
      </c>
      <c r="J749" s="32" t="s">
        <v>177</v>
      </c>
      <c r="L749" s="33" t="s">
        <v>1060</v>
      </c>
      <c r="M749" s="2">
        <v>44315.0</v>
      </c>
      <c r="N749" s="2" t="s">
        <v>4590</v>
      </c>
      <c r="O749" s="6" t="s">
        <v>4591</v>
      </c>
      <c r="P749" s="1" t="s">
        <v>4225</v>
      </c>
      <c r="Q749" s="2" t="s">
        <v>4573</v>
      </c>
      <c r="R749" s="2"/>
      <c r="S749" s="2"/>
      <c r="T749" s="2"/>
      <c r="U749" s="2"/>
      <c r="V749" s="2"/>
    </row>
    <row r="750">
      <c r="A750" s="4"/>
      <c r="B750" s="26" t="s">
        <v>3840</v>
      </c>
      <c r="C750" s="32" t="s">
        <v>4255</v>
      </c>
      <c r="D750" s="32" t="s">
        <v>4140</v>
      </c>
      <c r="E750" s="32" t="s">
        <v>3972</v>
      </c>
      <c r="F750" s="32" t="s">
        <v>229</v>
      </c>
      <c r="G750" s="32" t="s">
        <v>222</v>
      </c>
      <c r="H750" s="32" t="s">
        <v>4039</v>
      </c>
      <c r="I750" s="32" t="s">
        <v>4257</v>
      </c>
      <c r="J750" s="32" t="s">
        <v>177</v>
      </c>
      <c r="L750" s="33" t="s">
        <v>1060</v>
      </c>
      <c r="M750" s="2">
        <v>44315.0</v>
      </c>
      <c r="N750" s="2" t="s">
        <v>4592</v>
      </c>
      <c r="O750" s="6" t="s">
        <v>4593</v>
      </c>
      <c r="P750" s="1" t="s">
        <v>4260</v>
      </c>
      <c r="Q750" s="2" t="s">
        <v>4594</v>
      </c>
      <c r="R750" s="2"/>
      <c r="S750" s="2"/>
      <c r="T750" s="2"/>
      <c r="U750" s="2"/>
      <c r="V750" s="2"/>
    </row>
    <row r="751">
      <c r="A751" s="4"/>
      <c r="B751" s="26" t="s">
        <v>3840</v>
      </c>
      <c r="C751" s="34" t="s">
        <v>4489</v>
      </c>
      <c r="D751" s="34" t="s">
        <v>4140</v>
      </c>
      <c r="E751" s="32" t="s">
        <v>3972</v>
      </c>
      <c r="F751" s="32" t="s">
        <v>229</v>
      </c>
      <c r="G751" s="32" t="s">
        <v>275</v>
      </c>
      <c r="H751" s="32" t="s">
        <v>2050</v>
      </c>
      <c r="I751" s="32" t="s">
        <v>4490</v>
      </c>
      <c r="J751" s="32" t="s">
        <v>177</v>
      </c>
      <c r="L751" s="33" t="s">
        <v>1060</v>
      </c>
      <c r="M751" s="2">
        <v>44315.0</v>
      </c>
      <c r="N751" s="2" t="s">
        <v>4595</v>
      </c>
      <c r="O751" s="6" t="s">
        <v>4596</v>
      </c>
      <c r="P751" s="1" t="s">
        <v>4493</v>
      </c>
      <c r="Q751" s="2" t="s">
        <v>4594</v>
      </c>
      <c r="R751" s="2"/>
      <c r="S751" s="2"/>
      <c r="T751" s="2"/>
      <c r="U751" s="2"/>
      <c r="V751" s="2"/>
    </row>
    <row r="752">
      <c r="A752" s="4"/>
      <c r="B752" s="26" t="s">
        <v>3840</v>
      </c>
      <c r="C752" s="34" t="s">
        <v>4597</v>
      </c>
      <c r="D752" s="34" t="s">
        <v>4037</v>
      </c>
      <c r="E752" s="32" t="s">
        <v>741</v>
      </c>
      <c r="F752" s="32" t="s">
        <v>1289</v>
      </c>
      <c r="G752" s="32" t="s">
        <v>222</v>
      </c>
      <c r="H752" s="32" t="s">
        <v>4598</v>
      </c>
      <c r="I752" s="32" t="s">
        <v>4599</v>
      </c>
      <c r="J752" s="32" t="s">
        <v>197</v>
      </c>
      <c r="L752" s="33" t="s">
        <v>1060</v>
      </c>
      <c r="M752" s="2">
        <v>44315.0</v>
      </c>
      <c r="N752" s="2" t="s">
        <v>4600</v>
      </c>
      <c r="O752" s="6" t="s">
        <v>4601</v>
      </c>
      <c r="P752" s="1" t="s">
        <v>4602</v>
      </c>
      <c r="Q752" s="2" t="s">
        <v>4594</v>
      </c>
      <c r="R752" s="2"/>
      <c r="S752" s="2"/>
      <c r="T752" s="2"/>
      <c r="U752" s="2"/>
      <c r="V752" s="2"/>
    </row>
    <row r="753">
      <c r="A753" s="4"/>
      <c r="B753" s="26" t="s">
        <v>3840</v>
      </c>
      <c r="C753" s="34" t="s">
        <v>4521</v>
      </c>
      <c r="D753" s="34" t="s">
        <v>4140</v>
      </c>
      <c r="E753" s="32" t="s">
        <v>3972</v>
      </c>
      <c r="F753" s="32" t="s">
        <v>229</v>
      </c>
      <c r="G753" s="32" t="s">
        <v>275</v>
      </c>
      <c r="H753" s="32" t="s">
        <v>4039</v>
      </c>
      <c r="I753" s="32" t="s">
        <v>4522</v>
      </c>
      <c r="J753" s="32" t="s">
        <v>177</v>
      </c>
      <c r="L753" s="33" t="s">
        <v>1060</v>
      </c>
      <c r="M753" s="2">
        <v>44315.0</v>
      </c>
      <c r="N753" s="2" t="s">
        <v>4603</v>
      </c>
      <c r="O753" s="6" t="s">
        <v>4604</v>
      </c>
      <c r="P753" s="1" t="s">
        <v>4525</v>
      </c>
      <c r="Q753" s="2" t="s">
        <v>4594</v>
      </c>
      <c r="R753" s="2"/>
      <c r="S753" s="2"/>
      <c r="T753" s="2"/>
      <c r="U753" s="2"/>
      <c r="V753" s="2"/>
    </row>
    <row r="754">
      <c r="A754" s="4"/>
      <c r="B754" s="26" t="s">
        <v>3840</v>
      </c>
      <c r="C754" s="32" t="s">
        <v>4605</v>
      </c>
      <c r="D754" s="32" t="s">
        <v>4037</v>
      </c>
      <c r="E754" s="32" t="s">
        <v>3972</v>
      </c>
      <c r="F754" s="32" t="s">
        <v>4483</v>
      </c>
      <c r="G754" s="32" t="s">
        <v>222</v>
      </c>
      <c r="H754" s="32" t="s">
        <v>4484</v>
      </c>
      <c r="I754" s="32" t="s">
        <v>4485</v>
      </c>
      <c r="J754" s="32" t="s">
        <v>177</v>
      </c>
      <c r="L754" s="33" t="s">
        <v>1060</v>
      </c>
      <c r="M754" s="2">
        <v>44315.0</v>
      </c>
      <c r="N754" s="2" t="s">
        <v>4606</v>
      </c>
      <c r="O754" s="6" t="s">
        <v>4607</v>
      </c>
      <c r="P754" s="1" t="s">
        <v>4608</v>
      </c>
      <c r="Q754" s="2" t="s">
        <v>4594</v>
      </c>
      <c r="R754" s="2"/>
      <c r="S754" s="2"/>
      <c r="T754" s="2"/>
      <c r="U754" s="2"/>
      <c r="V754" s="2"/>
    </row>
    <row r="755">
      <c r="A755" s="4"/>
      <c r="B755" s="26" t="s">
        <v>3840</v>
      </c>
      <c r="C755" s="34" t="s">
        <v>1128</v>
      </c>
      <c r="D755" s="34" t="s">
        <v>171</v>
      </c>
      <c r="E755" s="32" t="s">
        <v>202</v>
      </c>
      <c r="F755" s="32" t="s">
        <v>229</v>
      </c>
      <c r="G755" s="32" t="s">
        <v>275</v>
      </c>
      <c r="H755" s="32" t="s">
        <v>223</v>
      </c>
      <c r="I755" s="32" t="s">
        <v>1129</v>
      </c>
      <c r="J755" s="32" t="s">
        <v>197</v>
      </c>
      <c r="L755" s="33" t="s">
        <v>1060</v>
      </c>
      <c r="M755" s="2">
        <v>44315.0</v>
      </c>
      <c r="N755" s="2" t="s">
        <v>4609</v>
      </c>
      <c r="O755" s="6" t="s">
        <v>4610</v>
      </c>
      <c r="P755" s="1" t="s">
        <v>3855</v>
      </c>
      <c r="Q755" s="2" t="s">
        <v>4594</v>
      </c>
      <c r="R755" s="2"/>
      <c r="S755" s="2"/>
      <c r="T755" s="2"/>
      <c r="U755" s="2"/>
      <c r="V755" s="2"/>
    </row>
    <row r="756">
      <c r="A756" s="4"/>
      <c r="B756" s="26" t="s">
        <v>3840</v>
      </c>
      <c r="C756" s="26" t="s">
        <v>4611</v>
      </c>
      <c r="D756" s="32" t="s">
        <v>171</v>
      </c>
      <c r="E756" s="32"/>
      <c r="F756" s="32"/>
      <c r="G756" s="32" t="s">
        <v>275</v>
      </c>
      <c r="H756" s="32" t="s">
        <v>4598</v>
      </c>
      <c r="I756" s="26" t="s">
        <v>4612</v>
      </c>
      <c r="J756" s="26" t="s">
        <v>177</v>
      </c>
      <c r="L756" s="33" t="s">
        <v>1060</v>
      </c>
      <c r="M756" s="2">
        <v>44315.0</v>
      </c>
      <c r="N756" s="2" t="s">
        <v>4613</v>
      </c>
      <c r="O756" s="6" t="s">
        <v>4614</v>
      </c>
      <c r="P756" s="1" t="s">
        <v>4615</v>
      </c>
      <c r="Q756" s="2" t="s">
        <v>4616</v>
      </c>
      <c r="R756" s="2"/>
      <c r="S756" s="2"/>
      <c r="T756" s="2"/>
      <c r="U756" s="2"/>
      <c r="V756" s="2"/>
    </row>
    <row r="757">
      <c r="A757" s="4"/>
      <c r="B757" s="26" t="s">
        <v>3840</v>
      </c>
      <c r="C757" s="26" t="s">
        <v>4617</v>
      </c>
      <c r="D757" s="32" t="s">
        <v>171</v>
      </c>
      <c r="E757" s="32"/>
      <c r="F757" s="32"/>
      <c r="G757" s="32" t="s">
        <v>275</v>
      </c>
      <c r="H757" s="32" t="s">
        <v>4598</v>
      </c>
      <c r="I757" s="26" t="s">
        <v>4295</v>
      </c>
      <c r="J757" s="26" t="s">
        <v>177</v>
      </c>
      <c r="L757" s="33" t="s">
        <v>1060</v>
      </c>
      <c r="M757" s="2">
        <v>44315.0</v>
      </c>
      <c r="N757" s="2" t="s">
        <v>4618</v>
      </c>
      <c r="O757" s="6" t="s">
        <v>4619</v>
      </c>
      <c r="P757" s="1" t="s">
        <v>4620</v>
      </c>
      <c r="Q757" s="2" t="s">
        <v>4621</v>
      </c>
      <c r="R757" s="2"/>
      <c r="S757" s="2"/>
      <c r="T757" s="2"/>
      <c r="U757" s="2"/>
      <c r="V757" s="2"/>
    </row>
    <row r="758">
      <c r="A758" s="4"/>
      <c r="B758" s="26" t="s">
        <v>4622</v>
      </c>
      <c r="C758" s="34" t="s">
        <v>3892</v>
      </c>
      <c r="D758" s="34" t="s">
        <v>2119</v>
      </c>
      <c r="E758" s="32" t="s">
        <v>159</v>
      </c>
      <c r="F758" s="32" t="s">
        <v>961</v>
      </c>
      <c r="G758" s="32" t="s">
        <v>471</v>
      </c>
      <c r="H758" s="32" t="s">
        <v>962</v>
      </c>
      <c r="I758" s="32" t="s">
        <v>2252</v>
      </c>
      <c r="J758" s="32" t="s">
        <v>177</v>
      </c>
      <c r="L758" s="33" t="s">
        <v>178</v>
      </c>
      <c r="M758" s="2">
        <v>44287.0</v>
      </c>
      <c r="N758" s="2" t="s">
        <v>4623</v>
      </c>
      <c r="O758" s="6" t="s">
        <v>4624</v>
      </c>
      <c r="P758" s="1" t="s">
        <v>4625</v>
      </c>
      <c r="Q758" s="2" t="s">
        <v>4626</v>
      </c>
      <c r="R758" s="2"/>
      <c r="S758" s="2"/>
      <c r="T758" s="2"/>
      <c r="U758" s="2"/>
      <c r="V758" s="2"/>
    </row>
    <row r="759">
      <c r="A759" s="4"/>
      <c r="B759" s="26" t="s">
        <v>4622</v>
      </c>
      <c r="C759" s="32" t="s">
        <v>937</v>
      </c>
      <c r="D759" s="32" t="s">
        <v>3846</v>
      </c>
      <c r="E759" s="32" t="s">
        <v>159</v>
      </c>
      <c r="F759" s="32" t="s">
        <v>152</v>
      </c>
      <c r="G759" s="32" t="s">
        <v>153</v>
      </c>
      <c r="H759" s="32" t="s">
        <v>3922</v>
      </c>
      <c r="I759" s="32" t="s">
        <v>319</v>
      </c>
      <c r="J759" s="32" t="s">
        <v>177</v>
      </c>
      <c r="L759" s="33" t="s">
        <v>178</v>
      </c>
      <c r="M759" s="2">
        <v>44287.0</v>
      </c>
      <c r="N759" s="2" t="s">
        <v>4627</v>
      </c>
      <c r="O759" s="6" t="s">
        <v>4628</v>
      </c>
      <c r="P759" s="1" t="s">
        <v>4629</v>
      </c>
      <c r="Q759" s="2" t="s">
        <v>4630</v>
      </c>
      <c r="R759" s="2"/>
      <c r="S759" s="2"/>
      <c r="T759" s="2"/>
      <c r="U759" s="2"/>
      <c r="V759" s="2"/>
    </row>
    <row r="760">
      <c r="A760" s="4"/>
      <c r="B760" s="26" t="s">
        <v>4622</v>
      </c>
      <c r="C760" s="32" t="s">
        <v>4631</v>
      </c>
      <c r="D760" s="32" t="s">
        <v>2119</v>
      </c>
      <c r="E760" s="32" t="s">
        <v>159</v>
      </c>
      <c r="F760" s="32" t="s">
        <v>229</v>
      </c>
      <c r="G760" s="32" t="s">
        <v>4632</v>
      </c>
      <c r="H760" s="32" t="s">
        <v>4633</v>
      </c>
      <c r="I760" s="32" t="s">
        <v>4634</v>
      </c>
      <c r="J760" s="32" t="s">
        <v>197</v>
      </c>
      <c r="L760" s="33" t="s">
        <v>178</v>
      </c>
      <c r="M760" s="2">
        <v>44287.0</v>
      </c>
      <c r="N760" s="2" t="s">
        <v>4635</v>
      </c>
      <c r="O760" s="6" t="s">
        <v>4636</v>
      </c>
      <c r="P760" s="1" t="s">
        <v>4637</v>
      </c>
      <c r="Q760" s="2" t="s">
        <v>4638</v>
      </c>
      <c r="R760" s="2"/>
      <c r="S760" s="2"/>
      <c r="T760" s="2"/>
      <c r="U760" s="2"/>
      <c r="V760" s="2"/>
    </row>
    <row r="761">
      <c r="A761" s="4"/>
      <c r="B761" s="26" t="s">
        <v>4622</v>
      </c>
      <c r="C761" s="32" t="s">
        <v>2293</v>
      </c>
      <c r="D761" s="32" t="s">
        <v>2119</v>
      </c>
      <c r="E761" s="32" t="s">
        <v>159</v>
      </c>
      <c r="F761" s="32" t="s">
        <v>4639</v>
      </c>
      <c r="G761" s="32" t="s">
        <v>153</v>
      </c>
      <c r="H761" s="32" t="s">
        <v>932</v>
      </c>
      <c r="I761" s="32" t="s">
        <v>2294</v>
      </c>
      <c r="J761" s="32" t="s">
        <v>197</v>
      </c>
      <c r="L761" s="33" t="s">
        <v>178</v>
      </c>
      <c r="M761" s="2">
        <v>44287.0</v>
      </c>
      <c r="N761" s="2" t="s">
        <v>4640</v>
      </c>
      <c r="O761" s="6" t="s">
        <v>4641</v>
      </c>
      <c r="P761" s="1" t="s">
        <v>4642</v>
      </c>
      <c r="Q761" s="2" t="s">
        <v>4643</v>
      </c>
      <c r="R761" s="2"/>
      <c r="S761" s="2"/>
      <c r="T761" s="2"/>
      <c r="U761" s="2"/>
      <c r="V761" s="2"/>
    </row>
    <row r="762">
      <c r="A762" s="4"/>
      <c r="B762" s="26" t="s">
        <v>4622</v>
      </c>
      <c r="C762" s="32" t="s">
        <v>4644</v>
      </c>
      <c r="D762" s="32" t="s">
        <v>2119</v>
      </c>
      <c r="E762" s="32" t="s">
        <v>159</v>
      </c>
      <c r="F762" s="32" t="s">
        <v>152</v>
      </c>
      <c r="G762" s="32" t="s">
        <v>4645</v>
      </c>
      <c r="H762" s="32" t="s">
        <v>932</v>
      </c>
      <c r="I762" s="32" t="s">
        <v>4646</v>
      </c>
      <c r="J762" s="32" t="s">
        <v>164</v>
      </c>
      <c r="L762" s="33" t="s">
        <v>178</v>
      </c>
      <c r="M762" s="2">
        <v>44287.0</v>
      </c>
      <c r="N762" s="2" t="s">
        <v>4647</v>
      </c>
      <c r="O762" s="6" t="s">
        <v>4648</v>
      </c>
      <c r="P762" s="1" t="s">
        <v>4649</v>
      </c>
      <c r="Q762" s="2" t="s">
        <v>4650</v>
      </c>
      <c r="R762" s="2"/>
      <c r="S762" s="2"/>
      <c r="T762" s="2"/>
      <c r="U762" s="2"/>
      <c r="V762" s="2"/>
    </row>
    <row r="763">
      <c r="A763" s="4"/>
      <c r="B763" s="26" t="s">
        <v>4622</v>
      </c>
      <c r="C763" s="32" t="s">
        <v>4651</v>
      </c>
      <c r="D763" s="32" t="s">
        <v>2119</v>
      </c>
      <c r="E763" s="32" t="s">
        <v>172</v>
      </c>
      <c r="F763" s="32" t="s">
        <v>213</v>
      </c>
      <c r="G763" s="32" t="s">
        <v>222</v>
      </c>
      <c r="H763" s="32" t="s">
        <v>892</v>
      </c>
      <c r="I763" s="32" t="s">
        <v>4652</v>
      </c>
      <c r="J763" s="32" t="s">
        <v>177</v>
      </c>
      <c r="L763" s="33" t="s">
        <v>178</v>
      </c>
      <c r="M763" s="2">
        <v>44287.0</v>
      </c>
      <c r="N763" s="2" t="s">
        <v>4653</v>
      </c>
      <c r="O763" s="6" t="s">
        <v>4654</v>
      </c>
      <c r="P763" s="1" t="s">
        <v>4655</v>
      </c>
      <c r="Q763" s="2" t="s">
        <v>4656</v>
      </c>
      <c r="R763" s="2"/>
      <c r="S763" s="2"/>
      <c r="T763" s="2"/>
      <c r="U763" s="2"/>
      <c r="V763" s="2"/>
    </row>
    <row r="764">
      <c r="A764" s="4"/>
      <c r="B764" s="26" t="s">
        <v>4622</v>
      </c>
      <c r="C764" s="32" t="s">
        <v>4657</v>
      </c>
      <c r="D764" s="32" t="s">
        <v>171</v>
      </c>
      <c r="E764" s="32" t="s">
        <v>172</v>
      </c>
      <c r="F764" s="32" t="s">
        <v>229</v>
      </c>
      <c r="G764" s="32" t="s">
        <v>222</v>
      </c>
      <c r="H764" s="32" t="s">
        <v>612</v>
      </c>
      <c r="I764" s="32" t="s">
        <v>4081</v>
      </c>
      <c r="J764" s="32" t="s">
        <v>177</v>
      </c>
      <c r="L764" s="33" t="s">
        <v>178</v>
      </c>
      <c r="M764" s="2">
        <v>44287.0</v>
      </c>
      <c r="N764" s="2" t="s">
        <v>4658</v>
      </c>
      <c r="O764" s="6" t="s">
        <v>4659</v>
      </c>
      <c r="P764" s="1" t="s">
        <v>4660</v>
      </c>
      <c r="Q764" s="2" t="s">
        <v>4661</v>
      </c>
      <c r="R764" s="2"/>
      <c r="S764" s="2"/>
      <c r="T764" s="2"/>
      <c r="U764" s="2"/>
      <c r="V764" s="2"/>
    </row>
    <row r="765">
      <c r="A765" s="4"/>
      <c r="B765" s="26" t="s">
        <v>4622</v>
      </c>
      <c r="C765" s="32" t="s">
        <v>4662</v>
      </c>
      <c r="D765" s="32" t="s">
        <v>3846</v>
      </c>
      <c r="E765" s="32" t="s">
        <v>159</v>
      </c>
      <c r="F765" s="32" t="s">
        <v>229</v>
      </c>
      <c r="G765" s="32" t="s">
        <v>1483</v>
      </c>
      <c r="H765" s="32" t="s">
        <v>4663</v>
      </c>
      <c r="I765" s="32" t="s">
        <v>2086</v>
      </c>
      <c r="J765" s="32" t="s">
        <v>197</v>
      </c>
      <c r="L765" s="33" t="s">
        <v>178</v>
      </c>
      <c r="M765" s="2">
        <v>44287.0</v>
      </c>
      <c r="N765" s="2" t="s">
        <v>4664</v>
      </c>
      <c r="O765" s="6" t="s">
        <v>4665</v>
      </c>
      <c r="P765" s="1" t="s">
        <v>4666</v>
      </c>
      <c r="Q765" s="2" t="s">
        <v>4667</v>
      </c>
      <c r="R765" s="2"/>
      <c r="S765" s="2"/>
      <c r="T765" s="2"/>
      <c r="U765" s="2"/>
      <c r="V765" s="2"/>
    </row>
    <row r="766">
      <c r="A766" s="4"/>
      <c r="B766" s="26" t="s">
        <v>4622</v>
      </c>
      <c r="C766" s="32" t="s">
        <v>987</v>
      </c>
      <c r="D766" s="32" t="s">
        <v>171</v>
      </c>
      <c r="E766" s="32" t="s">
        <v>172</v>
      </c>
      <c r="F766" s="32" t="s">
        <v>173</v>
      </c>
      <c r="G766" s="32" t="s">
        <v>988</v>
      </c>
      <c r="H766" s="32" t="s">
        <v>989</v>
      </c>
      <c r="I766" s="32" t="s">
        <v>990</v>
      </c>
      <c r="J766" s="32" t="s">
        <v>197</v>
      </c>
      <c r="L766" s="33" t="s">
        <v>178</v>
      </c>
      <c r="M766" s="2">
        <v>44287.0</v>
      </c>
      <c r="N766" s="2" t="s">
        <v>4668</v>
      </c>
      <c r="O766" s="6" t="s">
        <v>4669</v>
      </c>
      <c r="P766" s="1" t="s">
        <v>4670</v>
      </c>
      <c r="Q766" s="2" t="s">
        <v>4671</v>
      </c>
      <c r="R766" s="2"/>
      <c r="S766" s="2"/>
      <c r="T766" s="2"/>
      <c r="U766" s="2"/>
      <c r="V766" s="2"/>
    </row>
    <row r="767">
      <c r="A767" s="4"/>
      <c r="B767" s="26" t="s">
        <v>4622</v>
      </c>
      <c r="C767" s="34" t="s">
        <v>228</v>
      </c>
      <c r="D767" s="34" t="s">
        <v>171</v>
      </c>
      <c r="E767" s="32" t="s">
        <v>172</v>
      </c>
      <c r="F767" s="32" t="s">
        <v>1289</v>
      </c>
      <c r="G767" s="32" t="s">
        <v>4672</v>
      </c>
      <c r="H767" s="32" t="s">
        <v>231</v>
      </c>
      <c r="I767" s="32" t="s">
        <v>232</v>
      </c>
      <c r="J767" s="32" t="s">
        <v>197</v>
      </c>
      <c r="L767" s="33" t="s">
        <v>178</v>
      </c>
      <c r="M767" s="2">
        <v>44287.0</v>
      </c>
      <c r="N767" s="2" t="s">
        <v>4673</v>
      </c>
      <c r="O767" s="6" t="s">
        <v>4674</v>
      </c>
      <c r="P767" s="1" t="s">
        <v>4675</v>
      </c>
      <c r="Q767" s="2" t="s">
        <v>4676</v>
      </c>
      <c r="R767" s="2"/>
      <c r="S767" s="2"/>
      <c r="T767" s="2"/>
      <c r="U767" s="2"/>
      <c r="V767" s="2"/>
    </row>
    <row r="768">
      <c r="A768" s="4"/>
      <c r="B768" s="26" t="s">
        <v>4622</v>
      </c>
      <c r="C768" s="32" t="s">
        <v>4056</v>
      </c>
      <c r="D768" s="32" t="s">
        <v>3846</v>
      </c>
      <c r="E768" s="32" t="s">
        <v>159</v>
      </c>
      <c r="F768" s="32" t="s">
        <v>229</v>
      </c>
      <c r="G768" s="32" t="s">
        <v>222</v>
      </c>
      <c r="H768" s="32" t="s">
        <v>899</v>
      </c>
      <c r="I768" s="32" t="s">
        <v>2210</v>
      </c>
      <c r="J768" s="32" t="s">
        <v>177</v>
      </c>
      <c r="L768" s="33" t="s">
        <v>178</v>
      </c>
      <c r="M768" s="2">
        <v>44287.0</v>
      </c>
      <c r="N768" s="2" t="s">
        <v>4677</v>
      </c>
      <c r="O768" s="6" t="s">
        <v>4678</v>
      </c>
      <c r="P768" s="1" t="s">
        <v>4679</v>
      </c>
      <c r="Q768" s="2" t="s">
        <v>4680</v>
      </c>
      <c r="R768" s="2"/>
      <c r="S768" s="2"/>
      <c r="T768" s="2"/>
      <c r="U768" s="2"/>
      <c r="V768" s="2"/>
    </row>
    <row r="769">
      <c r="A769" s="4"/>
      <c r="B769" s="26" t="s">
        <v>4622</v>
      </c>
      <c r="C769" s="32" t="s">
        <v>1283</v>
      </c>
      <c r="D769" s="32" t="s">
        <v>171</v>
      </c>
      <c r="E769" s="32" t="s">
        <v>172</v>
      </c>
      <c r="F769" s="32" t="s">
        <v>213</v>
      </c>
      <c r="G769" s="32" t="s">
        <v>275</v>
      </c>
      <c r="H769" s="32" t="s">
        <v>612</v>
      </c>
      <c r="I769" s="32" t="s">
        <v>1284</v>
      </c>
      <c r="J769" s="32" t="s">
        <v>177</v>
      </c>
      <c r="L769" s="33" t="s">
        <v>178</v>
      </c>
      <c r="M769" s="2">
        <v>44287.0</v>
      </c>
      <c r="N769" s="2" t="s">
        <v>4681</v>
      </c>
      <c r="O769" s="6" t="s">
        <v>4682</v>
      </c>
      <c r="P769" s="1" t="s">
        <v>4683</v>
      </c>
      <c r="Q769" s="2" t="s">
        <v>4684</v>
      </c>
      <c r="R769" s="2"/>
      <c r="S769" s="2"/>
      <c r="T769" s="2"/>
      <c r="U769" s="2"/>
      <c r="V769" s="2"/>
    </row>
    <row r="770">
      <c r="A770" s="4"/>
      <c r="B770" s="26" t="s">
        <v>4622</v>
      </c>
      <c r="C770" s="34" t="s">
        <v>4685</v>
      </c>
      <c r="D770" s="34" t="s">
        <v>171</v>
      </c>
      <c r="E770" s="32" t="s">
        <v>172</v>
      </c>
      <c r="F770" s="32" t="s">
        <v>229</v>
      </c>
      <c r="G770" s="32" t="s">
        <v>230</v>
      </c>
      <c r="H770" s="32" t="s">
        <v>4686</v>
      </c>
      <c r="I770" s="32" t="s">
        <v>186</v>
      </c>
      <c r="J770" s="32" t="s">
        <v>177</v>
      </c>
      <c r="L770" s="33" t="s">
        <v>178</v>
      </c>
      <c r="M770" s="2">
        <v>44287.0</v>
      </c>
      <c r="N770" s="2" t="s">
        <v>4687</v>
      </c>
      <c r="O770" s="6" t="s">
        <v>4688</v>
      </c>
      <c r="P770" s="1" t="s">
        <v>4689</v>
      </c>
      <c r="Q770" s="2" t="s">
        <v>4690</v>
      </c>
      <c r="R770" s="2"/>
      <c r="S770" s="2"/>
      <c r="T770" s="2"/>
      <c r="U770" s="2"/>
      <c r="V770" s="2"/>
    </row>
    <row r="771">
      <c r="A771" s="4"/>
      <c r="B771" s="26" t="s">
        <v>4622</v>
      </c>
      <c r="C771" s="34" t="s">
        <v>170</v>
      </c>
      <c r="D771" s="34" t="s">
        <v>171</v>
      </c>
      <c r="E771" s="32" t="s">
        <v>172</v>
      </c>
      <c r="F771" s="32" t="s">
        <v>173</v>
      </c>
      <c r="G771" s="32" t="s">
        <v>4691</v>
      </c>
      <c r="H771" s="32" t="s">
        <v>175</v>
      </c>
      <c r="I771" s="32" t="s">
        <v>176</v>
      </c>
      <c r="J771" s="32" t="s">
        <v>177</v>
      </c>
      <c r="L771" s="33" t="s">
        <v>178</v>
      </c>
      <c r="M771" s="2">
        <v>44287.0</v>
      </c>
      <c r="N771" s="2" t="s">
        <v>4692</v>
      </c>
      <c r="O771" s="6" t="s">
        <v>4693</v>
      </c>
      <c r="P771" s="1" t="s">
        <v>4694</v>
      </c>
      <c r="Q771" s="2" t="s">
        <v>4695</v>
      </c>
      <c r="R771" s="2"/>
      <c r="S771" s="2"/>
      <c r="T771" s="2"/>
      <c r="U771" s="2"/>
      <c r="V771" s="2"/>
    </row>
    <row r="772">
      <c r="A772" s="4"/>
      <c r="B772" s="26" t="s">
        <v>4622</v>
      </c>
      <c r="C772" s="34" t="s">
        <v>987</v>
      </c>
      <c r="D772" s="34" t="s">
        <v>171</v>
      </c>
      <c r="E772" s="32" t="s">
        <v>172</v>
      </c>
      <c r="F772" s="32" t="s">
        <v>173</v>
      </c>
      <c r="G772" s="32" t="s">
        <v>988</v>
      </c>
      <c r="H772" s="32" t="s">
        <v>989</v>
      </c>
      <c r="I772" s="32" t="s">
        <v>990</v>
      </c>
      <c r="J772" s="32" t="s">
        <v>197</v>
      </c>
      <c r="L772" s="33" t="s">
        <v>178</v>
      </c>
      <c r="M772" s="2">
        <v>44287.0</v>
      </c>
      <c r="N772" s="2" t="s">
        <v>4696</v>
      </c>
      <c r="O772" s="6" t="s">
        <v>4697</v>
      </c>
      <c r="P772" s="1" t="s">
        <v>4670</v>
      </c>
      <c r="Q772" s="2" t="s">
        <v>4698</v>
      </c>
      <c r="R772" s="2"/>
      <c r="S772" s="2"/>
      <c r="T772" s="2"/>
      <c r="U772" s="2"/>
      <c r="V772" s="2"/>
    </row>
    <row r="773">
      <c r="A773" s="4"/>
      <c r="B773" s="26" t="s">
        <v>4622</v>
      </c>
      <c r="C773" s="34" t="s">
        <v>4699</v>
      </c>
      <c r="D773" s="34" t="s">
        <v>2119</v>
      </c>
      <c r="E773" s="32" t="s">
        <v>159</v>
      </c>
      <c r="F773" s="32" t="s">
        <v>213</v>
      </c>
      <c r="G773" s="32" t="s">
        <v>222</v>
      </c>
      <c r="H773" s="32" t="s">
        <v>962</v>
      </c>
      <c r="I773" s="32" t="s">
        <v>3410</v>
      </c>
      <c r="J773" s="32" t="s">
        <v>197</v>
      </c>
      <c r="L773" s="33" t="s">
        <v>178</v>
      </c>
      <c r="M773" s="2">
        <v>44287.0</v>
      </c>
      <c r="N773" s="2" t="s">
        <v>4700</v>
      </c>
      <c r="O773" s="6" t="s">
        <v>4701</v>
      </c>
      <c r="P773" s="1" t="s">
        <v>4702</v>
      </c>
      <c r="Q773" s="2" t="s">
        <v>4703</v>
      </c>
      <c r="R773" s="2"/>
      <c r="S773" s="2"/>
      <c r="T773" s="2"/>
      <c r="U773" s="2"/>
      <c r="V773" s="2"/>
    </row>
    <row r="774">
      <c r="A774" s="4"/>
      <c r="B774" s="26" t="s">
        <v>4622</v>
      </c>
      <c r="C774" s="34" t="s">
        <v>1128</v>
      </c>
      <c r="D774" s="34" t="s">
        <v>171</v>
      </c>
      <c r="E774" s="32" t="s">
        <v>202</v>
      </c>
      <c r="F774" s="32" t="s">
        <v>221</v>
      </c>
      <c r="G774" s="32" t="s">
        <v>222</v>
      </c>
      <c r="H774" s="32" t="s">
        <v>223</v>
      </c>
      <c r="I774" s="32" t="s">
        <v>1129</v>
      </c>
      <c r="J774" s="32" t="s">
        <v>197</v>
      </c>
      <c r="L774" s="33" t="s">
        <v>178</v>
      </c>
      <c r="M774" s="2">
        <v>44287.0</v>
      </c>
      <c r="N774" s="2" t="s">
        <v>4704</v>
      </c>
      <c r="O774" s="6" t="s">
        <v>4705</v>
      </c>
      <c r="P774" s="1" t="s">
        <v>4706</v>
      </c>
      <c r="Q774" s="2" t="s">
        <v>4707</v>
      </c>
      <c r="R774" s="2"/>
      <c r="S774" s="2"/>
      <c r="T774" s="2"/>
      <c r="U774" s="2"/>
      <c r="V774" s="2"/>
    </row>
    <row r="775">
      <c r="A775" s="4"/>
      <c r="B775" s="26" t="s">
        <v>4622</v>
      </c>
      <c r="C775" s="32" t="s">
        <v>887</v>
      </c>
      <c r="D775" s="32" t="s">
        <v>2119</v>
      </c>
      <c r="E775" s="32" t="s">
        <v>172</v>
      </c>
      <c r="F775" s="32" t="s">
        <v>229</v>
      </c>
      <c r="G775" s="32" t="s">
        <v>230</v>
      </c>
      <c r="H775" s="32" t="s">
        <v>612</v>
      </c>
      <c r="I775" s="32" t="s">
        <v>613</v>
      </c>
      <c r="J775" s="32" t="s">
        <v>197</v>
      </c>
      <c r="L775" s="33" t="s">
        <v>178</v>
      </c>
      <c r="M775" s="2">
        <v>44287.0</v>
      </c>
      <c r="N775" s="2" t="s">
        <v>4708</v>
      </c>
      <c r="O775" s="6" t="s">
        <v>4709</v>
      </c>
      <c r="P775" s="1" t="s">
        <v>4710</v>
      </c>
      <c r="Q775" s="2" t="s">
        <v>4711</v>
      </c>
      <c r="R775" s="2"/>
      <c r="S775" s="2"/>
      <c r="T775" s="2"/>
      <c r="U775" s="2"/>
      <c r="V775" s="2"/>
    </row>
    <row r="776">
      <c r="A776" s="4"/>
      <c r="B776" s="26" t="s">
        <v>4622</v>
      </c>
      <c r="C776" s="32" t="s">
        <v>4712</v>
      </c>
      <c r="D776" s="32" t="s">
        <v>3846</v>
      </c>
      <c r="E776" s="32" t="s">
        <v>159</v>
      </c>
      <c r="F776" s="32" t="s">
        <v>1289</v>
      </c>
      <c r="G776" s="32" t="s">
        <v>4713</v>
      </c>
      <c r="H776" s="32" t="s">
        <v>1290</v>
      </c>
      <c r="I776" s="32" t="s">
        <v>1291</v>
      </c>
      <c r="J776" s="32" t="s">
        <v>164</v>
      </c>
      <c r="L776" s="33" t="s">
        <v>178</v>
      </c>
      <c r="M776" s="2">
        <v>44287.0</v>
      </c>
      <c r="N776" s="2" t="s">
        <v>4714</v>
      </c>
      <c r="O776" s="6" t="s">
        <v>4715</v>
      </c>
      <c r="P776" s="1" t="s">
        <v>4716</v>
      </c>
      <c r="Q776" s="2" t="s">
        <v>4717</v>
      </c>
      <c r="R776" s="2"/>
      <c r="S776" s="2"/>
      <c r="T776" s="2"/>
      <c r="U776" s="2"/>
      <c r="V776" s="2"/>
    </row>
    <row r="777">
      <c r="A777" s="4"/>
      <c r="B777" s="26" t="s">
        <v>4622</v>
      </c>
      <c r="C777" s="34" t="s">
        <v>4718</v>
      </c>
      <c r="D777" s="34" t="s">
        <v>171</v>
      </c>
      <c r="E777" s="32" t="s">
        <v>202</v>
      </c>
      <c r="F777" s="32" t="s">
        <v>1223</v>
      </c>
      <c r="G777" s="32" t="s">
        <v>4719</v>
      </c>
      <c r="H777" s="32" t="s">
        <v>4720</v>
      </c>
      <c r="I777" s="32" t="s">
        <v>1037</v>
      </c>
      <c r="J777" s="32" t="s">
        <v>177</v>
      </c>
      <c r="L777" s="33" t="s">
        <v>178</v>
      </c>
      <c r="M777" s="2">
        <v>44287.0</v>
      </c>
      <c r="N777" s="2" t="s">
        <v>4721</v>
      </c>
      <c r="O777" s="6" t="s">
        <v>4722</v>
      </c>
      <c r="P777" s="1" t="s">
        <v>4723</v>
      </c>
      <c r="Q777" s="2" t="s">
        <v>4724</v>
      </c>
      <c r="R777" s="2"/>
      <c r="S777" s="2"/>
      <c r="T777" s="2"/>
      <c r="U777" s="2"/>
      <c r="V777" s="2"/>
    </row>
    <row r="778">
      <c r="A778" s="4"/>
      <c r="B778" s="26" t="s">
        <v>4622</v>
      </c>
      <c r="C778" s="34" t="s">
        <v>1151</v>
      </c>
      <c r="D778" s="34" t="s">
        <v>2119</v>
      </c>
      <c r="E778" s="32" t="s">
        <v>159</v>
      </c>
      <c r="F778" s="32" t="s">
        <v>173</v>
      </c>
      <c r="G778" s="32" t="s">
        <v>222</v>
      </c>
      <c r="H778" s="32" t="s">
        <v>223</v>
      </c>
      <c r="I778" s="32" t="s">
        <v>1152</v>
      </c>
      <c r="J778" s="32" t="s">
        <v>177</v>
      </c>
      <c r="L778" s="33" t="s">
        <v>178</v>
      </c>
      <c r="M778" s="2">
        <v>44287.0</v>
      </c>
      <c r="N778" s="2" t="s">
        <v>4725</v>
      </c>
      <c r="O778" s="6" t="s">
        <v>4726</v>
      </c>
      <c r="P778" s="1" t="s">
        <v>4727</v>
      </c>
      <c r="Q778" s="2" t="s">
        <v>4728</v>
      </c>
      <c r="R778" s="2"/>
      <c r="S778" s="2"/>
      <c r="T778" s="2"/>
      <c r="U778" s="2"/>
      <c r="V778" s="2"/>
    </row>
    <row r="779">
      <c r="A779" s="4"/>
      <c r="B779" s="26" t="s">
        <v>4622</v>
      </c>
      <c r="C779" s="34" t="s">
        <v>4085</v>
      </c>
      <c r="D779" s="34" t="s">
        <v>2119</v>
      </c>
      <c r="E779" s="32" t="s">
        <v>159</v>
      </c>
      <c r="F779" s="32" t="s">
        <v>173</v>
      </c>
      <c r="G779" s="32" t="s">
        <v>4729</v>
      </c>
      <c r="H779" s="32" t="s">
        <v>4086</v>
      </c>
      <c r="I779" s="32" t="s">
        <v>4087</v>
      </c>
      <c r="J779" s="32" t="s">
        <v>177</v>
      </c>
      <c r="L779" s="33" t="s">
        <v>178</v>
      </c>
      <c r="M779" s="2">
        <v>44287.0</v>
      </c>
      <c r="N779" s="2" t="s">
        <v>4730</v>
      </c>
      <c r="O779" s="6" t="s">
        <v>4731</v>
      </c>
      <c r="P779" s="1" t="s">
        <v>4732</v>
      </c>
      <c r="Q779" s="2" t="s">
        <v>4733</v>
      </c>
      <c r="R779" s="2"/>
      <c r="S779" s="2"/>
      <c r="T779" s="2"/>
      <c r="U779" s="2"/>
      <c r="V779" s="2"/>
    </row>
    <row r="780">
      <c r="A780" s="4"/>
      <c r="B780" s="26" t="s">
        <v>4622</v>
      </c>
      <c r="C780" s="32" t="s">
        <v>2124</v>
      </c>
      <c r="D780" s="32" t="s">
        <v>171</v>
      </c>
      <c r="E780" s="32" t="s">
        <v>289</v>
      </c>
      <c r="F780" s="32" t="s">
        <v>221</v>
      </c>
      <c r="G780" s="32" t="s">
        <v>275</v>
      </c>
      <c r="H780" s="32" t="s">
        <v>2050</v>
      </c>
      <c r="I780" s="32" t="s">
        <v>247</v>
      </c>
      <c r="J780" s="32" t="s">
        <v>164</v>
      </c>
      <c r="L780" s="33" t="s">
        <v>178</v>
      </c>
      <c r="M780" s="2">
        <v>44287.0</v>
      </c>
      <c r="N780" s="2" t="s">
        <v>4734</v>
      </c>
      <c r="O780" s="6" t="s">
        <v>4735</v>
      </c>
      <c r="P780" s="1" t="s">
        <v>4736</v>
      </c>
      <c r="Q780" s="2" t="s">
        <v>4737</v>
      </c>
      <c r="R780" s="2"/>
      <c r="S780" s="2"/>
      <c r="T780" s="2"/>
      <c r="U780" s="2"/>
      <c r="V780" s="2"/>
    </row>
    <row r="781">
      <c r="A781" s="4"/>
      <c r="B781" s="26" t="s">
        <v>4622</v>
      </c>
      <c r="C781" s="32" t="s">
        <v>4027</v>
      </c>
      <c r="D781" s="32" t="s">
        <v>3846</v>
      </c>
      <c r="E781" s="32" t="s">
        <v>159</v>
      </c>
      <c r="F781" s="32" t="s">
        <v>923</v>
      </c>
      <c r="G781" s="32" t="s">
        <v>3070</v>
      </c>
      <c r="H781" s="32" t="s">
        <v>4028</v>
      </c>
      <c r="I781" s="32" t="s">
        <v>3193</v>
      </c>
      <c r="J781" s="32" t="s">
        <v>177</v>
      </c>
      <c r="L781" s="33" t="s">
        <v>178</v>
      </c>
      <c r="M781" s="2">
        <v>44287.0</v>
      </c>
      <c r="N781" s="2" t="s">
        <v>4738</v>
      </c>
      <c r="O781" s="6" t="s">
        <v>4739</v>
      </c>
      <c r="P781" s="1" t="s">
        <v>4740</v>
      </c>
      <c r="Q781" s="2" t="s">
        <v>4741</v>
      </c>
      <c r="R781" s="2"/>
      <c r="S781" s="2"/>
      <c r="T781" s="2"/>
      <c r="U781" s="2"/>
      <c r="V781" s="2"/>
    </row>
    <row r="782">
      <c r="A782" s="4"/>
      <c r="B782" s="26" t="s">
        <v>4622</v>
      </c>
      <c r="C782" s="32" t="s">
        <v>4742</v>
      </c>
      <c r="D782" s="32" t="s">
        <v>171</v>
      </c>
      <c r="E782" s="32" t="s">
        <v>172</v>
      </c>
      <c r="F782" s="32" t="s">
        <v>152</v>
      </c>
      <c r="G782" s="32" t="s">
        <v>230</v>
      </c>
      <c r="H782" s="32" t="s">
        <v>932</v>
      </c>
      <c r="I782" s="32" t="s">
        <v>232</v>
      </c>
      <c r="J782" s="32" t="s">
        <v>177</v>
      </c>
      <c r="L782" s="33" t="s">
        <v>178</v>
      </c>
      <c r="M782" s="2">
        <v>44287.0</v>
      </c>
      <c r="N782" s="2" t="s">
        <v>4743</v>
      </c>
      <c r="O782" s="6" t="s">
        <v>4744</v>
      </c>
      <c r="P782" s="1" t="s">
        <v>4745</v>
      </c>
      <c r="Q782" s="2" t="s">
        <v>4746</v>
      </c>
      <c r="R782" s="2"/>
      <c r="S782" s="2"/>
      <c r="T782" s="2"/>
      <c r="U782" s="2"/>
      <c r="V782" s="2"/>
    </row>
    <row r="783">
      <c r="A783" s="4"/>
      <c r="B783" s="26" t="s">
        <v>4622</v>
      </c>
      <c r="C783" s="34" t="s">
        <v>876</v>
      </c>
      <c r="D783" s="34" t="s">
        <v>2119</v>
      </c>
      <c r="E783" s="32" t="s">
        <v>159</v>
      </c>
      <c r="F783" s="32" t="s">
        <v>173</v>
      </c>
      <c r="G783" s="32" t="s">
        <v>471</v>
      </c>
      <c r="H783" s="32" t="s">
        <v>878</v>
      </c>
      <c r="I783" s="32" t="s">
        <v>216</v>
      </c>
      <c r="J783" s="32" t="s">
        <v>164</v>
      </c>
      <c r="L783" s="33" t="s">
        <v>178</v>
      </c>
      <c r="M783" s="2">
        <v>44287.0</v>
      </c>
      <c r="N783" s="2" t="s">
        <v>4747</v>
      </c>
      <c r="O783" s="6" t="s">
        <v>4748</v>
      </c>
      <c r="P783" s="1" t="s">
        <v>4749</v>
      </c>
      <c r="Q783" s="2" t="s">
        <v>4750</v>
      </c>
      <c r="R783" s="2"/>
      <c r="S783" s="2"/>
      <c r="T783" s="2"/>
      <c r="U783" s="2"/>
      <c r="V783" s="2"/>
    </row>
    <row r="784">
      <c r="A784" s="4"/>
      <c r="B784" s="26" t="s">
        <v>4622</v>
      </c>
      <c r="C784" s="32" t="s">
        <v>4751</v>
      </c>
      <c r="D784" s="32" t="s">
        <v>2119</v>
      </c>
      <c r="E784" s="32" t="s">
        <v>159</v>
      </c>
      <c r="F784" s="32" t="s">
        <v>4384</v>
      </c>
      <c r="G784" s="32" t="s">
        <v>4645</v>
      </c>
      <c r="H784" s="32" t="s">
        <v>932</v>
      </c>
      <c r="I784" s="32" t="s">
        <v>4752</v>
      </c>
      <c r="J784" s="32" t="s">
        <v>164</v>
      </c>
      <c r="L784" s="33" t="s">
        <v>178</v>
      </c>
      <c r="M784" s="2">
        <v>44287.0</v>
      </c>
      <c r="N784" s="2" t="s">
        <v>4753</v>
      </c>
      <c r="O784" s="6" t="s">
        <v>4754</v>
      </c>
      <c r="P784" s="1" t="s">
        <v>4755</v>
      </c>
      <c r="Q784" s="2" t="s">
        <v>4756</v>
      </c>
      <c r="R784" s="2"/>
      <c r="S784" s="2"/>
      <c r="T784" s="2"/>
      <c r="U784" s="2"/>
      <c r="V784" s="2"/>
    </row>
    <row r="785">
      <c r="A785" s="4"/>
      <c r="B785" s="26" t="s">
        <v>4622</v>
      </c>
      <c r="C785" s="32" t="s">
        <v>908</v>
      </c>
      <c r="D785" s="32" t="s">
        <v>2119</v>
      </c>
      <c r="E785" s="32" t="s">
        <v>172</v>
      </c>
      <c r="F785" s="32" t="s">
        <v>152</v>
      </c>
      <c r="G785" s="32" t="s">
        <v>153</v>
      </c>
      <c r="H785" s="32" t="s">
        <v>909</v>
      </c>
      <c r="I785" s="32" t="s">
        <v>910</v>
      </c>
      <c r="J785" s="32" t="s">
        <v>177</v>
      </c>
      <c r="L785" s="33" t="s">
        <v>178</v>
      </c>
      <c r="M785" s="2">
        <v>44287.0</v>
      </c>
      <c r="N785" s="2" t="s">
        <v>4757</v>
      </c>
      <c r="O785" s="6" t="s">
        <v>4758</v>
      </c>
      <c r="P785" s="1" t="s">
        <v>4759</v>
      </c>
      <c r="Q785" s="2" t="s">
        <v>4760</v>
      </c>
      <c r="R785" s="2"/>
      <c r="S785" s="2"/>
      <c r="T785" s="2"/>
      <c r="U785" s="2"/>
      <c r="V785" s="2"/>
    </row>
    <row r="786">
      <c r="A786" s="4"/>
      <c r="B786" s="26" t="s">
        <v>4622</v>
      </c>
      <c r="C786" s="34" t="s">
        <v>4761</v>
      </c>
      <c r="D786" s="34" t="s">
        <v>2119</v>
      </c>
      <c r="E786" s="32" t="s">
        <v>159</v>
      </c>
      <c r="F786" s="32" t="s">
        <v>1018</v>
      </c>
      <c r="G786" s="32" t="s">
        <v>153</v>
      </c>
      <c r="H786" s="32" t="s">
        <v>892</v>
      </c>
      <c r="I786" s="32" t="s">
        <v>2259</v>
      </c>
      <c r="J786" s="32" t="s">
        <v>164</v>
      </c>
      <c r="L786" s="33" t="s">
        <v>178</v>
      </c>
      <c r="M786" s="2">
        <v>44287.0</v>
      </c>
      <c r="N786" s="2" t="s">
        <v>4762</v>
      </c>
      <c r="O786" s="6" t="s">
        <v>4763</v>
      </c>
      <c r="P786" s="1" t="s">
        <v>4764</v>
      </c>
      <c r="Q786" s="2" t="s">
        <v>4765</v>
      </c>
      <c r="R786" s="2"/>
      <c r="S786" s="2"/>
      <c r="T786" s="2"/>
      <c r="U786" s="2"/>
      <c r="V786" s="2"/>
    </row>
    <row r="787">
      <c r="A787" s="4"/>
      <c r="B787" s="26" t="s">
        <v>4622</v>
      </c>
      <c r="C787" s="32" t="s">
        <v>4699</v>
      </c>
      <c r="D787" s="32" t="s">
        <v>2119</v>
      </c>
      <c r="E787" s="32" t="s">
        <v>159</v>
      </c>
      <c r="F787" s="32" t="s">
        <v>961</v>
      </c>
      <c r="G787" s="32" t="s">
        <v>222</v>
      </c>
      <c r="H787" s="32" t="s">
        <v>4598</v>
      </c>
      <c r="I787" s="32" t="s">
        <v>3410</v>
      </c>
      <c r="J787" s="32" t="s">
        <v>197</v>
      </c>
      <c r="L787" s="33" t="s">
        <v>178</v>
      </c>
      <c r="M787" s="2">
        <v>44287.0</v>
      </c>
      <c r="N787" s="2" t="s">
        <v>4766</v>
      </c>
      <c r="O787" s="6" t="s">
        <v>4767</v>
      </c>
      <c r="P787" s="1" t="s">
        <v>4702</v>
      </c>
      <c r="Q787" s="2" t="s">
        <v>4768</v>
      </c>
      <c r="R787" s="2"/>
      <c r="S787" s="2"/>
      <c r="T787" s="2"/>
      <c r="U787" s="2"/>
      <c r="V787" s="2"/>
    </row>
    <row r="788">
      <c r="A788" s="4"/>
      <c r="B788" s="26" t="s">
        <v>4622</v>
      </c>
      <c r="C788" s="32" t="s">
        <v>4769</v>
      </c>
      <c r="D788" s="32" t="s">
        <v>3846</v>
      </c>
      <c r="E788" s="32" t="s">
        <v>172</v>
      </c>
      <c r="F788" s="32" t="s">
        <v>152</v>
      </c>
      <c r="G788" s="32" t="s">
        <v>3070</v>
      </c>
      <c r="H788" s="32" t="s">
        <v>1869</v>
      </c>
      <c r="I788" s="32" t="s">
        <v>348</v>
      </c>
      <c r="J788" s="32" t="s">
        <v>177</v>
      </c>
      <c r="L788" s="33" t="s">
        <v>178</v>
      </c>
      <c r="M788" s="2">
        <v>44287.0</v>
      </c>
      <c r="N788" s="2" t="s">
        <v>4770</v>
      </c>
      <c r="O788" s="6" t="s">
        <v>4771</v>
      </c>
      <c r="P788" s="1" t="s">
        <v>4772</v>
      </c>
      <c r="Q788" s="2" t="s">
        <v>4773</v>
      </c>
      <c r="R788" s="2"/>
      <c r="S788" s="2"/>
      <c r="T788" s="2"/>
      <c r="U788" s="2"/>
      <c r="V788" s="2"/>
    </row>
    <row r="789">
      <c r="A789" s="4"/>
      <c r="B789" s="26" t="s">
        <v>4622</v>
      </c>
      <c r="C789" s="34" t="s">
        <v>876</v>
      </c>
      <c r="D789" s="34" t="s">
        <v>2119</v>
      </c>
      <c r="E789" s="32" t="s">
        <v>159</v>
      </c>
      <c r="F789" s="32" t="s">
        <v>173</v>
      </c>
      <c r="G789" s="32" t="s">
        <v>471</v>
      </c>
      <c r="H789" s="32" t="s">
        <v>878</v>
      </c>
      <c r="I789" s="32" t="s">
        <v>216</v>
      </c>
      <c r="J789" s="32" t="s">
        <v>164</v>
      </c>
      <c r="L789" s="33" t="s">
        <v>178</v>
      </c>
      <c r="M789" s="2">
        <v>44287.0</v>
      </c>
      <c r="N789" s="2" t="s">
        <v>4774</v>
      </c>
      <c r="O789" s="6" t="s">
        <v>4775</v>
      </c>
      <c r="P789" s="1" t="s">
        <v>4749</v>
      </c>
      <c r="Q789" s="2" t="s">
        <v>4776</v>
      </c>
      <c r="R789" s="2"/>
      <c r="S789" s="2"/>
      <c r="T789" s="2"/>
      <c r="U789" s="2"/>
      <c r="V789" s="2"/>
    </row>
    <row r="790">
      <c r="A790" s="4"/>
      <c r="B790" s="26" t="s">
        <v>4622</v>
      </c>
      <c r="C790" s="32" t="s">
        <v>1156</v>
      </c>
      <c r="D790" s="32" t="s">
        <v>171</v>
      </c>
      <c r="E790" s="32" t="s">
        <v>172</v>
      </c>
      <c r="F790" s="32" t="s">
        <v>173</v>
      </c>
      <c r="G790" s="32" t="s">
        <v>471</v>
      </c>
      <c r="H790" s="32" t="s">
        <v>3973</v>
      </c>
      <c r="I790" s="32" t="s">
        <v>1158</v>
      </c>
      <c r="J790" s="32" t="s">
        <v>197</v>
      </c>
      <c r="L790" s="33" t="s">
        <v>178</v>
      </c>
      <c r="M790" s="2">
        <v>44287.0</v>
      </c>
      <c r="N790" s="2" t="s">
        <v>4777</v>
      </c>
      <c r="O790" s="6" t="s">
        <v>4778</v>
      </c>
      <c r="P790" s="1" t="s">
        <v>4779</v>
      </c>
      <c r="Q790" s="2" t="s">
        <v>4780</v>
      </c>
      <c r="R790" s="2"/>
      <c r="S790" s="2"/>
      <c r="T790" s="2"/>
      <c r="U790" s="2"/>
      <c r="V790" s="2"/>
    </row>
    <row r="791">
      <c r="A791" s="4"/>
      <c r="B791" s="26" t="s">
        <v>4622</v>
      </c>
      <c r="C791" s="32" t="s">
        <v>876</v>
      </c>
      <c r="D791" s="32" t="s">
        <v>2119</v>
      </c>
      <c r="E791" s="32" t="s">
        <v>159</v>
      </c>
      <c r="F791" s="35" t="s">
        <v>173</v>
      </c>
      <c r="G791" s="35" t="s">
        <v>471</v>
      </c>
      <c r="H791" s="35" t="s">
        <v>878</v>
      </c>
      <c r="I791" s="32" t="s">
        <v>216</v>
      </c>
      <c r="J791" s="32" t="s">
        <v>164</v>
      </c>
      <c r="L791" s="33" t="s">
        <v>178</v>
      </c>
      <c r="M791" s="2">
        <v>44287.0</v>
      </c>
      <c r="N791" s="2" t="s">
        <v>4781</v>
      </c>
      <c r="O791" s="6" t="s">
        <v>4782</v>
      </c>
      <c r="P791" s="1" t="s">
        <v>4749</v>
      </c>
      <c r="Q791" s="2" t="s">
        <v>4776</v>
      </c>
      <c r="R791" s="2"/>
      <c r="S791" s="2"/>
      <c r="T791" s="2"/>
      <c r="U791" s="2"/>
      <c r="V791" s="2"/>
    </row>
    <row r="792">
      <c r="A792" s="4"/>
      <c r="B792" s="26" t="s">
        <v>4622</v>
      </c>
      <c r="C792" s="32" t="s">
        <v>4783</v>
      </c>
      <c r="D792" s="32" t="s">
        <v>3846</v>
      </c>
      <c r="E792" s="32" t="s">
        <v>159</v>
      </c>
      <c r="F792" s="32" t="s">
        <v>213</v>
      </c>
      <c r="G792" s="32" t="s">
        <v>275</v>
      </c>
      <c r="H792" s="32" t="s">
        <v>612</v>
      </c>
      <c r="I792" s="32" t="s">
        <v>952</v>
      </c>
      <c r="J792" s="32" t="s">
        <v>197</v>
      </c>
      <c r="L792" s="33" t="s">
        <v>178</v>
      </c>
      <c r="M792" s="2">
        <v>44287.0</v>
      </c>
      <c r="N792" s="2" t="s">
        <v>4784</v>
      </c>
      <c r="O792" s="6" t="s">
        <v>4785</v>
      </c>
      <c r="P792" s="1" t="s">
        <v>4786</v>
      </c>
      <c r="Q792" s="2" t="s">
        <v>4787</v>
      </c>
      <c r="R792" s="2"/>
      <c r="S792" s="2"/>
      <c r="T792" s="2"/>
      <c r="U792" s="2"/>
      <c r="V792" s="2"/>
    </row>
    <row r="793">
      <c r="A793" s="4"/>
      <c r="B793" s="26" t="s">
        <v>4622</v>
      </c>
      <c r="C793" s="34" t="s">
        <v>987</v>
      </c>
      <c r="D793" s="34" t="s">
        <v>171</v>
      </c>
      <c r="E793" s="32" t="s">
        <v>172</v>
      </c>
      <c r="F793" s="32" t="s">
        <v>173</v>
      </c>
      <c r="G793" s="32" t="s">
        <v>988</v>
      </c>
      <c r="H793" s="32" t="s">
        <v>989</v>
      </c>
      <c r="I793" s="32" t="s">
        <v>990</v>
      </c>
      <c r="J793" s="32" t="s">
        <v>197</v>
      </c>
      <c r="L793" s="33" t="s">
        <v>178</v>
      </c>
      <c r="M793" s="2">
        <v>44287.0</v>
      </c>
      <c r="N793" s="2" t="s">
        <v>4788</v>
      </c>
      <c r="O793" s="6" t="s">
        <v>4789</v>
      </c>
      <c r="P793" s="1" t="s">
        <v>4670</v>
      </c>
      <c r="Q793" s="2" t="s">
        <v>4790</v>
      </c>
      <c r="R793" s="2"/>
      <c r="S793" s="2"/>
      <c r="T793" s="2"/>
      <c r="U793" s="2"/>
      <c r="V793" s="2"/>
    </row>
    <row r="794">
      <c r="A794" s="4"/>
      <c r="B794" s="26" t="s">
        <v>4622</v>
      </c>
      <c r="C794" s="32" t="s">
        <v>976</v>
      </c>
      <c r="D794" s="32" t="s">
        <v>3846</v>
      </c>
      <c r="E794" s="32" t="s">
        <v>172</v>
      </c>
      <c r="F794" s="32" t="s">
        <v>152</v>
      </c>
      <c r="G794" s="32" t="s">
        <v>153</v>
      </c>
      <c r="H794" s="32" t="s">
        <v>341</v>
      </c>
      <c r="I794" s="32" t="s">
        <v>348</v>
      </c>
      <c r="J794" s="32" t="s">
        <v>197</v>
      </c>
      <c r="L794" s="33" t="s">
        <v>178</v>
      </c>
      <c r="M794" s="2">
        <v>44287.0</v>
      </c>
      <c r="N794" s="2" t="s">
        <v>4791</v>
      </c>
      <c r="O794" s="6" t="s">
        <v>4792</v>
      </c>
      <c r="P794" s="1" t="s">
        <v>4793</v>
      </c>
      <c r="Q794" s="2" t="s">
        <v>4794</v>
      </c>
      <c r="R794" s="2"/>
      <c r="S794" s="2"/>
      <c r="T794" s="2"/>
      <c r="U794" s="2"/>
      <c r="V794" s="2"/>
    </row>
    <row r="795">
      <c r="A795" s="4"/>
      <c r="B795" s="26" t="s">
        <v>4622</v>
      </c>
      <c r="C795" s="32" t="s">
        <v>2124</v>
      </c>
      <c r="D795" s="32" t="s">
        <v>171</v>
      </c>
      <c r="E795" s="32" t="s">
        <v>172</v>
      </c>
      <c r="F795" s="32" t="s">
        <v>221</v>
      </c>
      <c r="G795" s="32" t="s">
        <v>275</v>
      </c>
      <c r="H795" s="32" t="s">
        <v>2050</v>
      </c>
      <c r="I795" s="32" t="s">
        <v>247</v>
      </c>
      <c r="J795" s="32" t="s">
        <v>164</v>
      </c>
      <c r="L795" s="33" t="s">
        <v>178</v>
      </c>
      <c r="M795" s="2">
        <v>44287.0</v>
      </c>
      <c r="N795" s="2" t="s">
        <v>4795</v>
      </c>
      <c r="O795" s="6" t="s">
        <v>4796</v>
      </c>
      <c r="P795" s="1" t="s">
        <v>4736</v>
      </c>
      <c r="Q795" s="2" t="s">
        <v>4797</v>
      </c>
      <c r="R795" s="2"/>
      <c r="S795" s="2"/>
      <c r="T795" s="2"/>
      <c r="U795" s="2"/>
      <c r="V795" s="2"/>
    </row>
    <row r="796">
      <c r="A796" s="4"/>
      <c r="B796" s="26" t="s">
        <v>4622</v>
      </c>
      <c r="C796" s="32" t="s">
        <v>4798</v>
      </c>
      <c r="D796" s="32" t="s">
        <v>2119</v>
      </c>
      <c r="E796" s="32" t="s">
        <v>159</v>
      </c>
      <c r="F796" s="32" t="s">
        <v>173</v>
      </c>
      <c r="G796" s="32" t="s">
        <v>4799</v>
      </c>
      <c r="H796" s="32" t="s">
        <v>4800</v>
      </c>
      <c r="I796" s="32" t="s">
        <v>4801</v>
      </c>
      <c r="J796" s="32" t="s">
        <v>177</v>
      </c>
      <c r="L796" s="33" t="s">
        <v>178</v>
      </c>
      <c r="M796" s="2">
        <v>44287.0</v>
      </c>
      <c r="N796" s="2" t="s">
        <v>4802</v>
      </c>
      <c r="O796" s="6" t="s">
        <v>4803</v>
      </c>
      <c r="P796" s="1" t="s">
        <v>4804</v>
      </c>
      <c r="Q796" s="2" t="s">
        <v>4805</v>
      </c>
      <c r="R796" s="2"/>
      <c r="S796" s="2"/>
      <c r="T796" s="2"/>
      <c r="U796" s="2"/>
      <c r="V796" s="2"/>
    </row>
    <row r="797">
      <c r="A797" s="4"/>
      <c r="B797" s="26" t="s">
        <v>4622</v>
      </c>
      <c r="C797" s="34" t="s">
        <v>4806</v>
      </c>
      <c r="D797" s="34" t="s">
        <v>3846</v>
      </c>
      <c r="E797" s="32" t="s">
        <v>159</v>
      </c>
      <c r="F797" s="32" t="s">
        <v>193</v>
      </c>
      <c r="G797" s="32" t="s">
        <v>3070</v>
      </c>
      <c r="H797" s="32" t="s">
        <v>4028</v>
      </c>
      <c r="I797" s="32" t="s">
        <v>1032</v>
      </c>
      <c r="J797" s="32" t="s">
        <v>197</v>
      </c>
      <c r="L797" s="33" t="s">
        <v>178</v>
      </c>
      <c r="M797" s="2">
        <v>44287.0</v>
      </c>
      <c r="N797" s="2" t="s">
        <v>4807</v>
      </c>
      <c r="O797" s="6" t="s">
        <v>4808</v>
      </c>
      <c r="P797" s="1" t="s">
        <v>4809</v>
      </c>
      <c r="Q797" s="2" t="s">
        <v>4810</v>
      </c>
      <c r="R797" s="2"/>
      <c r="S797" s="2"/>
      <c r="T797" s="2"/>
      <c r="U797" s="2"/>
      <c r="V797" s="2"/>
    </row>
    <row r="798">
      <c r="A798" s="4"/>
      <c r="B798" s="26" t="s">
        <v>4622</v>
      </c>
      <c r="C798" s="32" t="s">
        <v>4811</v>
      </c>
      <c r="D798" s="32" t="s">
        <v>3846</v>
      </c>
      <c r="E798" s="32" t="s">
        <v>172</v>
      </c>
      <c r="F798" s="32" t="s">
        <v>923</v>
      </c>
      <c r="G798" s="32" t="s">
        <v>3070</v>
      </c>
      <c r="H798" s="32" t="s">
        <v>1869</v>
      </c>
      <c r="I798" s="32" t="s">
        <v>348</v>
      </c>
      <c r="J798" s="32" t="s">
        <v>164</v>
      </c>
      <c r="L798" s="33" t="s">
        <v>178</v>
      </c>
      <c r="M798" s="2">
        <v>44287.0</v>
      </c>
      <c r="N798" s="2" t="s">
        <v>4812</v>
      </c>
      <c r="O798" s="6" t="s">
        <v>4813</v>
      </c>
      <c r="P798" s="1" t="s">
        <v>4814</v>
      </c>
      <c r="Q798" s="2" t="s">
        <v>4794</v>
      </c>
      <c r="R798" s="2"/>
      <c r="S798" s="2"/>
      <c r="T798" s="2"/>
      <c r="U798" s="2"/>
      <c r="V798" s="2"/>
    </row>
    <row r="799">
      <c r="A799" s="4"/>
      <c r="B799" s="26" t="s">
        <v>4622</v>
      </c>
      <c r="C799" s="34" t="s">
        <v>4815</v>
      </c>
      <c r="D799" s="34" t="s">
        <v>2119</v>
      </c>
      <c r="E799" s="32" t="s">
        <v>159</v>
      </c>
      <c r="F799" s="32" t="s">
        <v>1018</v>
      </c>
      <c r="G799" s="32" t="s">
        <v>153</v>
      </c>
      <c r="H799" s="32" t="s">
        <v>612</v>
      </c>
      <c r="I799" s="32" t="s">
        <v>2259</v>
      </c>
      <c r="J799" s="32" t="s">
        <v>164</v>
      </c>
      <c r="L799" s="33" t="s">
        <v>178</v>
      </c>
      <c r="M799" s="2">
        <v>44287.0</v>
      </c>
      <c r="N799" s="2" t="s">
        <v>4816</v>
      </c>
      <c r="O799" s="6" t="s">
        <v>4817</v>
      </c>
      <c r="P799" s="1" t="s">
        <v>4818</v>
      </c>
      <c r="Q799" s="2" t="s">
        <v>4819</v>
      </c>
      <c r="R799" s="2"/>
      <c r="S799" s="2"/>
      <c r="T799" s="2"/>
      <c r="U799" s="2"/>
      <c r="V799" s="2"/>
    </row>
    <row r="800">
      <c r="A800" s="4"/>
      <c r="B800" s="26" t="s">
        <v>4622</v>
      </c>
      <c r="C800" s="32" t="s">
        <v>4820</v>
      </c>
      <c r="D800" s="32" t="s">
        <v>2119</v>
      </c>
      <c r="E800" s="32" t="s">
        <v>159</v>
      </c>
      <c r="F800" s="32" t="s">
        <v>923</v>
      </c>
      <c r="G800" s="32" t="s">
        <v>3070</v>
      </c>
      <c r="H800" s="32" t="s">
        <v>1869</v>
      </c>
      <c r="I800" s="32" t="s">
        <v>1682</v>
      </c>
      <c r="J800" s="32" t="s">
        <v>164</v>
      </c>
      <c r="L800" s="33" t="s">
        <v>178</v>
      </c>
      <c r="M800" s="2">
        <v>44287.0</v>
      </c>
      <c r="N800" s="2" t="s">
        <v>4821</v>
      </c>
      <c r="O800" s="6" t="s">
        <v>4822</v>
      </c>
      <c r="P800" s="1" t="s">
        <v>4823</v>
      </c>
      <c r="Q800" s="2" t="s">
        <v>4824</v>
      </c>
      <c r="R800" s="2"/>
      <c r="S800" s="2"/>
      <c r="T800" s="2"/>
      <c r="U800" s="2"/>
      <c r="V800" s="2"/>
    </row>
    <row r="801">
      <c r="A801" s="4"/>
      <c r="B801" s="26" t="s">
        <v>4622</v>
      </c>
      <c r="C801" s="32" t="s">
        <v>1516</v>
      </c>
      <c r="D801" s="32" t="s">
        <v>171</v>
      </c>
      <c r="E801" s="32" t="s">
        <v>202</v>
      </c>
      <c r="F801" s="32" t="s">
        <v>362</v>
      </c>
      <c r="G801" s="32" t="s">
        <v>4825</v>
      </c>
      <c r="H801" s="32" t="s">
        <v>4826</v>
      </c>
      <c r="I801" s="32" t="s">
        <v>361</v>
      </c>
      <c r="J801" s="32" t="s">
        <v>197</v>
      </c>
      <c r="L801" s="33" t="s">
        <v>178</v>
      </c>
      <c r="M801" s="2">
        <v>44287.0</v>
      </c>
      <c r="N801" s="2" t="s">
        <v>4827</v>
      </c>
      <c r="O801" s="6" t="s">
        <v>4828</v>
      </c>
      <c r="P801" s="1" t="s">
        <v>4829</v>
      </c>
      <c r="Q801" s="2" t="s">
        <v>4830</v>
      </c>
      <c r="R801" s="2"/>
      <c r="S801" s="2"/>
      <c r="T801" s="2"/>
      <c r="U801" s="2"/>
      <c r="V801" s="2"/>
    </row>
    <row r="802">
      <c r="A802" s="4"/>
      <c r="B802" s="26" t="s">
        <v>4622</v>
      </c>
      <c r="C802" s="32" t="s">
        <v>4831</v>
      </c>
      <c r="D802" s="32" t="s">
        <v>3846</v>
      </c>
      <c r="E802" s="32" t="s">
        <v>159</v>
      </c>
      <c r="F802" s="32" t="s">
        <v>540</v>
      </c>
      <c r="G802" s="32" t="s">
        <v>1026</v>
      </c>
      <c r="H802" s="32" t="s">
        <v>4832</v>
      </c>
      <c r="I802" s="32" t="s">
        <v>1028</v>
      </c>
      <c r="J802" s="32" t="s">
        <v>197</v>
      </c>
      <c r="L802" s="33" t="s">
        <v>178</v>
      </c>
      <c r="M802" s="2">
        <v>44287.0</v>
      </c>
      <c r="N802" s="2" t="s">
        <v>4833</v>
      </c>
      <c r="O802" s="6" t="s">
        <v>4834</v>
      </c>
      <c r="P802" s="1" t="s">
        <v>4835</v>
      </c>
      <c r="Q802" s="2" t="s">
        <v>4836</v>
      </c>
      <c r="R802" s="2"/>
      <c r="S802" s="2"/>
      <c r="T802" s="2"/>
      <c r="U802" s="2"/>
      <c r="V802" s="2"/>
    </row>
    <row r="803">
      <c r="A803" s="4"/>
      <c r="B803" s="26" t="s">
        <v>4622</v>
      </c>
      <c r="C803" s="34" t="s">
        <v>1068</v>
      </c>
      <c r="D803" s="34" t="s">
        <v>3846</v>
      </c>
      <c r="E803" s="32" t="s">
        <v>159</v>
      </c>
      <c r="F803" s="32" t="s">
        <v>229</v>
      </c>
      <c r="G803" s="32" t="s">
        <v>275</v>
      </c>
      <c r="H803" s="32" t="s">
        <v>612</v>
      </c>
      <c r="I803" s="32" t="s">
        <v>1069</v>
      </c>
      <c r="J803" s="32" t="s">
        <v>197</v>
      </c>
      <c r="L803" s="33" t="s">
        <v>178</v>
      </c>
      <c r="M803" s="2">
        <v>44287.0</v>
      </c>
      <c r="N803" s="2" t="s">
        <v>4837</v>
      </c>
      <c r="O803" s="6" t="s">
        <v>4838</v>
      </c>
      <c r="P803" s="1" t="s">
        <v>4839</v>
      </c>
      <c r="Q803" s="2" t="s">
        <v>4840</v>
      </c>
      <c r="R803" s="2"/>
      <c r="S803" s="2"/>
      <c r="T803" s="2"/>
      <c r="U803" s="2"/>
      <c r="V803" s="2"/>
    </row>
    <row r="804">
      <c r="A804" s="4"/>
      <c r="B804" s="26" t="s">
        <v>4622</v>
      </c>
      <c r="C804" s="32" t="s">
        <v>4056</v>
      </c>
      <c r="D804" s="32" t="s">
        <v>3846</v>
      </c>
      <c r="E804" s="32" t="s">
        <v>159</v>
      </c>
      <c r="F804" s="32" t="s">
        <v>229</v>
      </c>
      <c r="G804" s="32" t="s">
        <v>222</v>
      </c>
      <c r="H804" s="32" t="s">
        <v>899</v>
      </c>
      <c r="I804" s="32" t="s">
        <v>2210</v>
      </c>
      <c r="J804" s="32" t="s">
        <v>177</v>
      </c>
      <c r="L804" s="33" t="s">
        <v>178</v>
      </c>
      <c r="M804" s="2">
        <v>44287.0</v>
      </c>
      <c r="N804" s="2" t="s">
        <v>4841</v>
      </c>
      <c r="O804" s="6" t="s">
        <v>4842</v>
      </c>
      <c r="P804" s="1" t="s">
        <v>4679</v>
      </c>
      <c r="Q804" s="2" t="s">
        <v>4843</v>
      </c>
      <c r="R804" s="2"/>
      <c r="S804" s="2"/>
      <c r="T804" s="2"/>
      <c r="U804" s="2"/>
      <c r="V804" s="2"/>
    </row>
    <row r="805">
      <c r="A805" s="4"/>
      <c r="B805" s="26" t="s">
        <v>4844</v>
      </c>
      <c r="C805" s="27" t="s">
        <v>4845</v>
      </c>
      <c r="D805" s="34" t="s">
        <v>171</v>
      </c>
      <c r="E805" s="26" t="s">
        <v>289</v>
      </c>
      <c r="F805" s="32" t="s">
        <v>229</v>
      </c>
      <c r="G805" s="32" t="s">
        <v>275</v>
      </c>
      <c r="H805" s="32" t="s">
        <v>223</v>
      </c>
      <c r="I805" s="26" t="s">
        <v>4846</v>
      </c>
      <c r="J805" s="26" t="s">
        <v>177</v>
      </c>
      <c r="K805" s="29" t="s">
        <v>558</v>
      </c>
      <c r="L805" s="33" t="s">
        <v>1060</v>
      </c>
      <c r="M805" s="2">
        <v>44317.0</v>
      </c>
      <c r="N805" s="2" t="s">
        <v>4847</v>
      </c>
      <c r="O805" s="6" t="s">
        <v>4848</v>
      </c>
      <c r="P805" s="1" t="s">
        <v>4849</v>
      </c>
      <c r="Q805" s="2" t="s">
        <v>4850</v>
      </c>
      <c r="R805" s="2"/>
      <c r="S805" s="2"/>
      <c r="T805" s="2"/>
      <c r="U805" s="2"/>
      <c r="V805" s="2"/>
    </row>
    <row r="806">
      <c r="A806" s="4"/>
      <c r="B806" s="26" t="s">
        <v>4844</v>
      </c>
      <c r="C806" s="26" t="s">
        <v>4851</v>
      </c>
      <c r="D806" s="32" t="s">
        <v>171</v>
      </c>
      <c r="E806" s="26" t="s">
        <v>289</v>
      </c>
      <c r="F806" s="32" t="s">
        <v>229</v>
      </c>
      <c r="G806" s="32" t="s">
        <v>275</v>
      </c>
      <c r="H806" s="32" t="s">
        <v>223</v>
      </c>
      <c r="I806" s="26" t="s">
        <v>2027</v>
      </c>
      <c r="J806" s="26" t="s">
        <v>177</v>
      </c>
      <c r="L806" s="33" t="s">
        <v>1060</v>
      </c>
      <c r="M806" s="2">
        <v>44317.0</v>
      </c>
      <c r="N806" s="2" t="s">
        <v>4852</v>
      </c>
      <c r="O806" s="6" t="s">
        <v>4853</v>
      </c>
      <c r="P806" s="1" t="s">
        <v>4854</v>
      </c>
      <c r="Q806" s="2" t="s">
        <v>4855</v>
      </c>
      <c r="R806" s="2"/>
      <c r="S806" s="2"/>
      <c r="T806" s="2"/>
      <c r="U806" s="2"/>
      <c r="V806" s="2"/>
    </row>
    <row r="807">
      <c r="A807" s="4"/>
      <c r="B807" s="26" t="s">
        <v>4844</v>
      </c>
      <c r="C807" s="27" t="s">
        <v>1334</v>
      </c>
      <c r="D807" s="34" t="s">
        <v>171</v>
      </c>
      <c r="E807" s="26" t="s">
        <v>289</v>
      </c>
      <c r="F807" s="32" t="s">
        <v>229</v>
      </c>
      <c r="G807" s="32" t="s">
        <v>275</v>
      </c>
      <c r="H807" s="32" t="s">
        <v>223</v>
      </c>
      <c r="I807" s="26" t="s">
        <v>4856</v>
      </c>
      <c r="J807" s="26" t="s">
        <v>177</v>
      </c>
      <c r="L807" s="33" t="s">
        <v>1060</v>
      </c>
      <c r="M807" s="2">
        <v>44317.0</v>
      </c>
      <c r="N807" s="2" t="s">
        <v>4857</v>
      </c>
      <c r="O807" s="6" t="s">
        <v>4858</v>
      </c>
      <c r="P807" s="1" t="s">
        <v>4859</v>
      </c>
      <c r="Q807" s="2" t="s">
        <v>4860</v>
      </c>
      <c r="R807" s="2"/>
      <c r="S807" s="2"/>
      <c r="T807" s="2"/>
      <c r="U807" s="2"/>
      <c r="V807" s="2"/>
    </row>
    <row r="808">
      <c r="A808" s="4"/>
      <c r="B808" s="26" t="s">
        <v>4844</v>
      </c>
      <c r="C808" s="27" t="s">
        <v>4861</v>
      </c>
      <c r="D808" s="27" t="s">
        <v>171</v>
      </c>
      <c r="E808" s="26" t="s">
        <v>172</v>
      </c>
      <c r="F808" s="26" t="s">
        <v>4227</v>
      </c>
      <c r="G808" s="26" t="s">
        <v>4862</v>
      </c>
      <c r="H808" s="26" t="s">
        <v>4862</v>
      </c>
      <c r="I808" s="26" t="s">
        <v>4863</v>
      </c>
      <c r="J808" s="26" t="s">
        <v>177</v>
      </c>
      <c r="L808" s="33" t="s">
        <v>1060</v>
      </c>
      <c r="M808" s="2">
        <v>44317.0</v>
      </c>
      <c r="N808" s="2" t="s">
        <v>4864</v>
      </c>
      <c r="O808" s="6" t="s">
        <v>4865</v>
      </c>
      <c r="P808" s="1" t="s">
        <v>4866</v>
      </c>
      <c r="Q808" s="2" t="s">
        <v>4867</v>
      </c>
      <c r="R808" s="2"/>
      <c r="S808" s="2"/>
      <c r="T808" s="2"/>
      <c r="U808" s="2"/>
      <c r="V808" s="2"/>
    </row>
    <row r="809">
      <c r="A809" s="4"/>
      <c r="B809" s="26" t="s">
        <v>4844</v>
      </c>
      <c r="C809" s="27" t="s">
        <v>4868</v>
      </c>
      <c r="D809" s="27" t="s">
        <v>171</v>
      </c>
      <c r="E809" s="26" t="s">
        <v>172</v>
      </c>
      <c r="F809" s="26" t="s">
        <v>4227</v>
      </c>
      <c r="G809" s="26" t="s">
        <v>4862</v>
      </c>
      <c r="H809" s="26" t="s">
        <v>4862</v>
      </c>
      <c r="I809" s="26" t="s">
        <v>4869</v>
      </c>
      <c r="J809" s="26" t="s">
        <v>177</v>
      </c>
      <c r="L809" s="33" t="s">
        <v>1060</v>
      </c>
      <c r="M809" s="2">
        <v>44317.0</v>
      </c>
      <c r="N809" s="2" t="s">
        <v>4870</v>
      </c>
      <c r="O809" s="6" t="s">
        <v>4871</v>
      </c>
      <c r="P809" s="1" t="s">
        <v>4872</v>
      </c>
      <c r="Q809" s="2" t="s">
        <v>4873</v>
      </c>
      <c r="R809" s="2"/>
      <c r="S809" s="2"/>
      <c r="T809" s="2"/>
      <c r="U809" s="2"/>
      <c r="V809" s="2"/>
    </row>
    <row r="810">
      <c r="A810" s="4"/>
      <c r="B810" s="26" t="s">
        <v>4844</v>
      </c>
      <c r="C810" s="27" t="s">
        <v>4874</v>
      </c>
      <c r="D810" s="27" t="s">
        <v>171</v>
      </c>
      <c r="E810" s="26" t="s">
        <v>172</v>
      </c>
      <c r="F810" s="26" t="s">
        <v>4227</v>
      </c>
      <c r="G810" s="26" t="s">
        <v>4862</v>
      </c>
      <c r="H810" s="26" t="s">
        <v>4862</v>
      </c>
      <c r="I810" s="26" t="s">
        <v>4875</v>
      </c>
      <c r="J810" s="26" t="s">
        <v>177</v>
      </c>
      <c r="L810" s="33" t="s">
        <v>1060</v>
      </c>
      <c r="M810" s="2">
        <v>44317.0</v>
      </c>
      <c r="N810" s="2" t="s">
        <v>4876</v>
      </c>
      <c r="O810" s="6" t="s">
        <v>4877</v>
      </c>
      <c r="P810" s="1" t="s">
        <v>4878</v>
      </c>
      <c r="Q810" s="2" t="s">
        <v>4879</v>
      </c>
      <c r="R810" s="2"/>
      <c r="S810" s="2"/>
      <c r="T810" s="2"/>
      <c r="U810" s="2"/>
      <c r="V810" s="2"/>
    </row>
    <row r="811">
      <c r="A811" s="4"/>
      <c r="B811" s="26" t="s">
        <v>4844</v>
      </c>
      <c r="C811" s="26" t="s">
        <v>4880</v>
      </c>
      <c r="D811" s="26" t="s">
        <v>171</v>
      </c>
      <c r="E811" s="26" t="s">
        <v>172</v>
      </c>
      <c r="F811" s="36" t="s">
        <v>4881</v>
      </c>
      <c r="G811" s="26" t="s">
        <v>916</v>
      </c>
      <c r="H811" s="26" t="s">
        <v>4882</v>
      </c>
      <c r="I811" s="26" t="s">
        <v>312</v>
      </c>
      <c r="J811" s="26" t="s">
        <v>177</v>
      </c>
      <c r="L811" s="33" t="s">
        <v>1060</v>
      </c>
      <c r="M811" s="2">
        <v>44317.0</v>
      </c>
      <c r="N811" s="2" t="s">
        <v>4883</v>
      </c>
      <c r="O811" s="6" t="s">
        <v>4884</v>
      </c>
      <c r="P811" s="1" t="s">
        <v>4885</v>
      </c>
      <c r="Q811" s="2" t="s">
        <v>4886</v>
      </c>
      <c r="R811" s="2"/>
      <c r="S811" s="2"/>
      <c r="T811" s="2"/>
      <c r="U811" s="2"/>
      <c r="V811" s="2"/>
    </row>
    <row r="812">
      <c r="A812" s="4"/>
      <c r="B812" s="26" t="s">
        <v>4887</v>
      </c>
      <c r="C812" s="27" t="s">
        <v>4845</v>
      </c>
      <c r="D812" s="34" t="s">
        <v>171</v>
      </c>
      <c r="E812" s="26" t="s">
        <v>289</v>
      </c>
      <c r="F812" s="32" t="s">
        <v>229</v>
      </c>
      <c r="G812" s="32" t="s">
        <v>275</v>
      </c>
      <c r="H812" s="32" t="s">
        <v>223</v>
      </c>
      <c r="I812" s="26" t="s">
        <v>4846</v>
      </c>
      <c r="J812" s="26" t="s">
        <v>177</v>
      </c>
      <c r="K812" s="29" t="s">
        <v>558</v>
      </c>
      <c r="L812" s="33" t="s">
        <v>1060</v>
      </c>
      <c r="M812" s="2">
        <v>44325.0</v>
      </c>
      <c r="N812" s="2" t="s">
        <v>4888</v>
      </c>
      <c r="O812" s="6" t="s">
        <v>4889</v>
      </c>
      <c r="P812" s="1" t="s">
        <v>4890</v>
      </c>
      <c r="Q812" s="2" t="s">
        <v>4850</v>
      </c>
      <c r="R812" s="2"/>
      <c r="S812" s="2"/>
      <c r="T812" s="2"/>
      <c r="U812" s="2"/>
      <c r="V812" s="2"/>
    </row>
    <row r="813">
      <c r="A813" s="4"/>
      <c r="B813" s="26" t="s">
        <v>4887</v>
      </c>
      <c r="C813" s="26" t="s">
        <v>4851</v>
      </c>
      <c r="D813" s="32" t="s">
        <v>171</v>
      </c>
      <c r="E813" s="26" t="s">
        <v>289</v>
      </c>
      <c r="F813" s="32" t="s">
        <v>229</v>
      </c>
      <c r="G813" s="32" t="s">
        <v>275</v>
      </c>
      <c r="H813" s="32" t="s">
        <v>223</v>
      </c>
      <c r="I813" s="26" t="s">
        <v>2027</v>
      </c>
      <c r="J813" s="26" t="s">
        <v>177</v>
      </c>
      <c r="L813" s="33" t="s">
        <v>1060</v>
      </c>
      <c r="M813" s="2">
        <v>44325.0</v>
      </c>
      <c r="N813" s="2" t="s">
        <v>4891</v>
      </c>
      <c r="O813" s="6" t="s">
        <v>4892</v>
      </c>
      <c r="P813" s="1" t="s">
        <v>4893</v>
      </c>
      <c r="Q813" s="2" t="s">
        <v>4855</v>
      </c>
      <c r="R813" s="2"/>
      <c r="S813" s="2"/>
      <c r="T813" s="2"/>
      <c r="U813" s="2"/>
      <c r="V813" s="2"/>
    </row>
    <row r="814">
      <c r="A814" s="4"/>
      <c r="B814" s="26" t="s">
        <v>4887</v>
      </c>
      <c r="C814" s="27" t="s">
        <v>1334</v>
      </c>
      <c r="D814" s="34" t="s">
        <v>171</v>
      </c>
      <c r="E814" s="26" t="s">
        <v>289</v>
      </c>
      <c r="F814" s="32" t="s">
        <v>229</v>
      </c>
      <c r="G814" s="32" t="s">
        <v>275</v>
      </c>
      <c r="H814" s="32" t="s">
        <v>223</v>
      </c>
      <c r="I814" s="26" t="s">
        <v>4856</v>
      </c>
      <c r="J814" s="26" t="s">
        <v>177</v>
      </c>
      <c r="L814" s="33" t="s">
        <v>1060</v>
      </c>
      <c r="M814" s="2">
        <v>44325.0</v>
      </c>
      <c r="N814" s="2" t="s">
        <v>4894</v>
      </c>
      <c r="O814" s="6" t="s">
        <v>4895</v>
      </c>
      <c r="P814" s="1" t="s">
        <v>4896</v>
      </c>
      <c r="Q814" s="2" t="s">
        <v>4897</v>
      </c>
      <c r="R814" s="2"/>
      <c r="S814" s="2"/>
      <c r="T814" s="2"/>
      <c r="U814" s="2"/>
      <c r="V814" s="2"/>
    </row>
    <row r="815">
      <c r="A815" s="4"/>
      <c r="B815" s="26" t="s">
        <v>4887</v>
      </c>
      <c r="C815" s="27" t="s">
        <v>4898</v>
      </c>
      <c r="D815" s="34" t="s">
        <v>171</v>
      </c>
      <c r="E815" s="26" t="s">
        <v>289</v>
      </c>
      <c r="F815" s="32" t="s">
        <v>229</v>
      </c>
      <c r="G815" s="32" t="s">
        <v>275</v>
      </c>
      <c r="H815" s="32" t="s">
        <v>223</v>
      </c>
      <c r="I815" s="26" t="s">
        <v>4899</v>
      </c>
      <c r="J815" s="26" t="s">
        <v>177</v>
      </c>
      <c r="L815" s="33" t="s">
        <v>1060</v>
      </c>
      <c r="M815" s="2">
        <v>44325.0</v>
      </c>
      <c r="N815" s="2" t="s">
        <v>4900</v>
      </c>
      <c r="O815" s="6" t="s">
        <v>4901</v>
      </c>
      <c r="P815" s="1" t="s">
        <v>4902</v>
      </c>
      <c r="Q815" s="2" t="s">
        <v>4903</v>
      </c>
      <c r="R815" s="2"/>
      <c r="S815" s="2"/>
      <c r="T815" s="2"/>
      <c r="U815" s="2"/>
      <c r="V815" s="2"/>
    </row>
    <row r="816">
      <c r="A816" s="4"/>
      <c r="B816" s="26" t="s">
        <v>4887</v>
      </c>
      <c r="C816" s="26" t="s">
        <v>4904</v>
      </c>
      <c r="D816" s="32" t="s">
        <v>171</v>
      </c>
      <c r="E816" s="26" t="s">
        <v>289</v>
      </c>
      <c r="F816" s="32" t="s">
        <v>229</v>
      </c>
      <c r="G816" s="32" t="s">
        <v>275</v>
      </c>
      <c r="H816" s="32" t="s">
        <v>223</v>
      </c>
      <c r="I816" s="26" t="s">
        <v>4899</v>
      </c>
      <c r="J816" s="26" t="s">
        <v>177</v>
      </c>
      <c r="L816" s="33" t="s">
        <v>1060</v>
      </c>
      <c r="M816" s="2">
        <v>44325.0</v>
      </c>
      <c r="N816" s="2" t="s">
        <v>4905</v>
      </c>
      <c r="O816" s="6" t="s">
        <v>4906</v>
      </c>
      <c r="P816" s="1" t="s">
        <v>4907</v>
      </c>
      <c r="Q816" s="2" t="s">
        <v>4908</v>
      </c>
      <c r="R816" s="2"/>
      <c r="S816" s="2"/>
      <c r="T816" s="2"/>
      <c r="U816" s="2"/>
      <c r="V816" s="2"/>
    </row>
    <row r="817">
      <c r="A817" s="4"/>
      <c r="B817" s="26" t="s">
        <v>4887</v>
      </c>
      <c r="C817" s="26" t="s">
        <v>4861</v>
      </c>
      <c r="D817" s="26" t="s">
        <v>171</v>
      </c>
      <c r="E817" s="26" t="s">
        <v>172</v>
      </c>
      <c r="F817" s="26" t="s">
        <v>4227</v>
      </c>
      <c r="G817" s="26" t="s">
        <v>4862</v>
      </c>
      <c r="H817" s="26" t="s">
        <v>4862</v>
      </c>
      <c r="I817" s="26" t="s">
        <v>4863</v>
      </c>
      <c r="J817" s="26" t="s">
        <v>177</v>
      </c>
      <c r="L817" s="33" t="s">
        <v>1060</v>
      </c>
      <c r="M817" s="2">
        <v>44325.0</v>
      </c>
      <c r="N817" s="2" t="s">
        <v>4909</v>
      </c>
      <c r="O817" s="6" t="s">
        <v>4910</v>
      </c>
      <c r="P817" s="1" t="s">
        <v>4911</v>
      </c>
      <c r="Q817" s="2" t="s">
        <v>4912</v>
      </c>
      <c r="R817" s="2"/>
      <c r="S817" s="2"/>
      <c r="T817" s="2"/>
      <c r="U817" s="2"/>
      <c r="V817" s="2"/>
    </row>
    <row r="818">
      <c r="A818" s="4"/>
      <c r="B818" s="26" t="s">
        <v>4887</v>
      </c>
      <c r="C818" s="27" t="s">
        <v>4868</v>
      </c>
      <c r="D818" s="27" t="s">
        <v>171</v>
      </c>
      <c r="E818" s="26" t="s">
        <v>172</v>
      </c>
      <c r="F818" s="26" t="s">
        <v>4227</v>
      </c>
      <c r="G818" s="26" t="s">
        <v>4862</v>
      </c>
      <c r="H818" s="26" t="s">
        <v>4862</v>
      </c>
      <c r="I818" s="26" t="s">
        <v>4869</v>
      </c>
      <c r="J818" s="26" t="s">
        <v>177</v>
      </c>
      <c r="L818" s="33" t="s">
        <v>1060</v>
      </c>
      <c r="M818" s="2">
        <v>44325.0</v>
      </c>
      <c r="N818" s="2" t="s">
        <v>4913</v>
      </c>
      <c r="O818" s="6" t="s">
        <v>4914</v>
      </c>
      <c r="P818" s="1" t="s">
        <v>4915</v>
      </c>
      <c r="Q818" s="2" t="s">
        <v>4873</v>
      </c>
      <c r="R818" s="2"/>
      <c r="S818" s="2"/>
      <c r="T818" s="2"/>
      <c r="U818" s="2"/>
      <c r="V818" s="2"/>
    </row>
    <row r="819">
      <c r="A819" s="4"/>
      <c r="B819" s="26" t="s">
        <v>4887</v>
      </c>
      <c r="C819" s="2" t="s">
        <v>4916</v>
      </c>
      <c r="D819" s="2" t="s">
        <v>171</v>
      </c>
      <c r="E819" s="2" t="s">
        <v>172</v>
      </c>
      <c r="F819" s="2" t="s">
        <v>4227</v>
      </c>
      <c r="G819" s="2" t="s">
        <v>4862</v>
      </c>
      <c r="H819" s="2" t="s">
        <v>4862</v>
      </c>
      <c r="I819" s="2" t="s">
        <v>4917</v>
      </c>
      <c r="J819" s="2" t="s">
        <v>177</v>
      </c>
      <c r="K819" s="29" t="s">
        <v>1060</v>
      </c>
      <c r="L819" s="33" t="s">
        <v>1060</v>
      </c>
      <c r="M819" s="2">
        <v>44325.0</v>
      </c>
      <c r="N819" s="2" t="s">
        <v>4918</v>
      </c>
      <c r="O819" s="6" t="s">
        <v>4919</v>
      </c>
      <c r="P819" s="1" t="s">
        <v>4920</v>
      </c>
      <c r="Q819" s="2" t="s">
        <v>4921</v>
      </c>
      <c r="R819" s="2"/>
      <c r="S819" s="2"/>
      <c r="T819" s="2"/>
      <c r="U819" s="2"/>
      <c r="V819" s="2"/>
    </row>
    <row r="820">
      <c r="A820" s="4"/>
      <c r="B820" s="26" t="s">
        <v>4887</v>
      </c>
      <c r="C820" s="2" t="s">
        <v>4874</v>
      </c>
      <c r="D820" s="2" t="s">
        <v>171</v>
      </c>
      <c r="E820" s="2" t="s">
        <v>172</v>
      </c>
      <c r="F820" s="2" t="s">
        <v>4227</v>
      </c>
      <c r="G820" s="2" t="s">
        <v>4862</v>
      </c>
      <c r="H820" s="2" t="s">
        <v>4862</v>
      </c>
      <c r="I820" s="2" t="s">
        <v>4875</v>
      </c>
      <c r="J820" s="2" t="s">
        <v>177</v>
      </c>
      <c r="L820" s="33" t="s">
        <v>1060</v>
      </c>
      <c r="M820" s="2">
        <v>44325.0</v>
      </c>
      <c r="N820" s="2" t="s">
        <v>4922</v>
      </c>
      <c r="O820" s="6" t="s">
        <v>4923</v>
      </c>
      <c r="P820" s="1" t="s">
        <v>4924</v>
      </c>
      <c r="Q820" s="2" t="s">
        <v>4879</v>
      </c>
      <c r="R820" s="2"/>
      <c r="S820" s="2"/>
      <c r="T820" s="2"/>
      <c r="U820" s="2"/>
      <c r="V820" s="2"/>
    </row>
    <row r="821">
      <c r="B821" s="37" t="s">
        <v>4887</v>
      </c>
      <c r="C821" s="38" t="s">
        <v>4880</v>
      </c>
      <c r="D821" s="38" t="s">
        <v>171</v>
      </c>
      <c r="E821" s="38" t="s">
        <v>172</v>
      </c>
      <c r="F821" s="39" t="s">
        <v>4881</v>
      </c>
      <c r="G821" s="38" t="s">
        <v>916</v>
      </c>
      <c r="H821" s="38" t="s">
        <v>4882</v>
      </c>
      <c r="I821" s="38" t="s">
        <v>312</v>
      </c>
      <c r="J821" s="38" t="s">
        <v>177</v>
      </c>
      <c r="L821" s="2" t="s">
        <v>1060</v>
      </c>
      <c r="M821" s="5">
        <v>44325.0</v>
      </c>
      <c r="N821" s="2" t="s">
        <v>4925</v>
      </c>
      <c r="O821" s="6" t="s">
        <v>4926</v>
      </c>
      <c r="P821" s="1" t="s">
        <v>4927</v>
      </c>
      <c r="Q821" s="2" t="s">
        <v>4886</v>
      </c>
      <c r="R821" s="2"/>
      <c r="S821" s="2"/>
      <c r="T821" s="2"/>
      <c r="U821" s="2"/>
      <c r="V821" s="2"/>
    </row>
    <row r="822">
      <c r="B822" s="37" t="s">
        <v>4928</v>
      </c>
      <c r="C822" s="16" t="s">
        <v>3892</v>
      </c>
      <c r="D822" s="16" t="s">
        <v>2119</v>
      </c>
      <c r="E822" s="16" t="s">
        <v>159</v>
      </c>
      <c r="F822" s="16" t="s">
        <v>961</v>
      </c>
      <c r="G822" s="16" t="s">
        <v>471</v>
      </c>
      <c r="H822" s="16" t="s">
        <v>962</v>
      </c>
      <c r="I822" s="16" t="s">
        <v>2252</v>
      </c>
      <c r="J822" s="16" t="s">
        <v>177</v>
      </c>
      <c r="L822" s="2" t="s">
        <v>178</v>
      </c>
      <c r="M822" s="5">
        <v>44293.0</v>
      </c>
      <c r="N822" s="2" t="s">
        <v>4929</v>
      </c>
      <c r="O822" s="6" t="s">
        <v>4930</v>
      </c>
      <c r="P822" s="1" t="s">
        <v>4931</v>
      </c>
      <c r="Q822" s="2" t="s">
        <v>4932</v>
      </c>
      <c r="R822" s="2"/>
      <c r="S822" s="2"/>
      <c r="T822" s="2"/>
      <c r="U822" s="2"/>
      <c r="V822" s="2"/>
    </row>
    <row r="823">
      <c r="B823" s="37" t="s">
        <v>4928</v>
      </c>
      <c r="C823" s="16" t="s">
        <v>4933</v>
      </c>
      <c r="D823" s="16" t="s">
        <v>2119</v>
      </c>
      <c r="E823" s="16" t="s">
        <v>172</v>
      </c>
      <c r="F823" s="16" t="s">
        <v>193</v>
      </c>
      <c r="G823" s="16" t="s">
        <v>4934</v>
      </c>
      <c r="H823" s="16" t="s">
        <v>4935</v>
      </c>
      <c r="I823" s="16" t="s">
        <v>1004</v>
      </c>
      <c r="J823" s="16" t="s">
        <v>164</v>
      </c>
      <c r="L823" s="2" t="s">
        <v>178</v>
      </c>
      <c r="M823" s="5">
        <v>44293.0</v>
      </c>
      <c r="N823" s="2" t="s">
        <v>4936</v>
      </c>
      <c r="O823" s="6" t="s">
        <v>4937</v>
      </c>
      <c r="P823" s="1" t="s">
        <v>4938</v>
      </c>
      <c r="Q823" s="2" t="s">
        <v>4939</v>
      </c>
      <c r="R823" s="2"/>
      <c r="S823" s="2"/>
      <c r="T823" s="2"/>
      <c r="U823" s="2"/>
      <c r="V823" s="2"/>
    </row>
    <row r="824">
      <c r="B824" s="37" t="s">
        <v>4928</v>
      </c>
      <c r="C824" s="16" t="s">
        <v>4940</v>
      </c>
      <c r="D824" s="16" t="s">
        <v>171</v>
      </c>
      <c r="E824" s="16" t="s">
        <v>172</v>
      </c>
      <c r="F824" s="16" t="s">
        <v>221</v>
      </c>
      <c r="G824" s="16" t="s">
        <v>275</v>
      </c>
      <c r="H824" s="16" t="s">
        <v>816</v>
      </c>
      <c r="I824" s="16" t="s">
        <v>4941</v>
      </c>
      <c r="J824" s="16" t="s">
        <v>197</v>
      </c>
      <c r="L824" s="2" t="s">
        <v>178</v>
      </c>
      <c r="M824" s="5">
        <v>44293.0</v>
      </c>
      <c r="N824" s="2" t="s">
        <v>4942</v>
      </c>
      <c r="O824" s="6" t="s">
        <v>4943</v>
      </c>
      <c r="P824" s="1" t="s">
        <v>4944</v>
      </c>
      <c r="Q824" s="2" t="s">
        <v>4945</v>
      </c>
      <c r="R824" s="2"/>
      <c r="S824" s="2"/>
      <c r="T824" s="2"/>
      <c r="U824" s="2"/>
      <c r="V824" s="2"/>
    </row>
    <row r="825">
      <c r="B825" s="37" t="s">
        <v>4928</v>
      </c>
      <c r="C825" s="16" t="s">
        <v>1283</v>
      </c>
      <c r="D825" s="16" t="s">
        <v>171</v>
      </c>
      <c r="E825" s="16" t="s">
        <v>172</v>
      </c>
      <c r="F825" s="16" t="s">
        <v>213</v>
      </c>
      <c r="G825" s="16" t="s">
        <v>275</v>
      </c>
      <c r="H825" s="16" t="s">
        <v>612</v>
      </c>
      <c r="I825" s="16" t="s">
        <v>1284</v>
      </c>
      <c r="J825" s="16" t="s">
        <v>177</v>
      </c>
      <c r="L825" s="2" t="s">
        <v>178</v>
      </c>
      <c r="M825" s="5">
        <v>44293.0</v>
      </c>
      <c r="N825" s="2" t="s">
        <v>4946</v>
      </c>
      <c r="O825" s="6" t="s">
        <v>4947</v>
      </c>
      <c r="P825" s="1" t="s">
        <v>4948</v>
      </c>
      <c r="Q825" s="2" t="s">
        <v>4949</v>
      </c>
      <c r="R825" s="2"/>
      <c r="S825" s="2"/>
      <c r="T825" s="2"/>
      <c r="U825" s="2"/>
      <c r="V825" s="2"/>
    </row>
    <row r="826">
      <c r="B826" s="37" t="s">
        <v>4928</v>
      </c>
      <c r="C826" s="16" t="s">
        <v>876</v>
      </c>
      <c r="D826" s="16" t="s">
        <v>2119</v>
      </c>
      <c r="E826" s="16" t="s">
        <v>159</v>
      </c>
      <c r="F826" s="16" t="s">
        <v>173</v>
      </c>
      <c r="G826" s="16" t="s">
        <v>471</v>
      </c>
      <c r="H826" s="16" t="s">
        <v>878</v>
      </c>
      <c r="I826" s="16" t="s">
        <v>216</v>
      </c>
      <c r="J826" s="16" t="s">
        <v>197</v>
      </c>
      <c r="L826" s="2" t="s">
        <v>178</v>
      </c>
      <c r="M826" s="5">
        <v>44293.0</v>
      </c>
      <c r="N826" s="2" t="s">
        <v>4950</v>
      </c>
      <c r="O826" s="6" t="s">
        <v>4951</v>
      </c>
      <c r="P826" s="1" t="s">
        <v>4952</v>
      </c>
      <c r="Q826" s="2" t="s">
        <v>4953</v>
      </c>
      <c r="R826" s="2"/>
      <c r="S826" s="2"/>
      <c r="T826" s="2"/>
      <c r="U826" s="2"/>
      <c r="V826" s="2"/>
    </row>
    <row r="827">
      <c r="B827" s="37" t="s">
        <v>4928</v>
      </c>
      <c r="C827" s="16" t="s">
        <v>4954</v>
      </c>
      <c r="D827" s="16" t="s">
        <v>2119</v>
      </c>
      <c r="E827" s="16" t="s">
        <v>159</v>
      </c>
      <c r="F827" s="16" t="s">
        <v>173</v>
      </c>
      <c r="G827" s="16" t="s">
        <v>222</v>
      </c>
      <c r="H827" s="16" t="s">
        <v>223</v>
      </c>
      <c r="I827" s="16" t="s">
        <v>1152</v>
      </c>
      <c r="J827" s="16" t="s">
        <v>177</v>
      </c>
      <c r="L827" s="2" t="s">
        <v>178</v>
      </c>
      <c r="M827" s="5">
        <v>44293.0</v>
      </c>
      <c r="N827" s="2" t="s">
        <v>4955</v>
      </c>
      <c r="O827" s="6" t="s">
        <v>4956</v>
      </c>
      <c r="P827" s="1" t="s">
        <v>4957</v>
      </c>
      <c r="Q827" s="2" t="s">
        <v>4958</v>
      </c>
      <c r="R827" s="2"/>
      <c r="S827" s="2"/>
      <c r="T827" s="2"/>
      <c r="U827" s="2"/>
      <c r="V827" s="2"/>
    </row>
    <row r="828">
      <c r="B828" s="37" t="s">
        <v>4928</v>
      </c>
      <c r="C828" s="16" t="s">
        <v>4959</v>
      </c>
      <c r="D828" s="16" t="s">
        <v>3846</v>
      </c>
      <c r="E828" s="16" t="s">
        <v>159</v>
      </c>
      <c r="F828" s="16" t="s">
        <v>173</v>
      </c>
      <c r="G828" s="16" t="s">
        <v>4960</v>
      </c>
      <c r="H828" s="16" t="s">
        <v>4168</v>
      </c>
      <c r="I828" s="16" t="s">
        <v>4169</v>
      </c>
      <c r="J828" s="16" t="s">
        <v>197</v>
      </c>
      <c r="L828" s="2" t="s">
        <v>178</v>
      </c>
      <c r="M828" s="5">
        <v>44293.0</v>
      </c>
      <c r="N828" s="2" t="s">
        <v>4961</v>
      </c>
      <c r="O828" s="6" t="s">
        <v>4962</v>
      </c>
      <c r="P828" s="1" t="s">
        <v>4963</v>
      </c>
      <c r="Q828" s="2" t="s">
        <v>4964</v>
      </c>
      <c r="R828" s="2"/>
      <c r="S828" s="2"/>
      <c r="T828" s="2"/>
      <c r="U828" s="2"/>
      <c r="V828" s="2"/>
    </row>
    <row r="829">
      <c r="B829" s="37" t="s">
        <v>4928</v>
      </c>
      <c r="C829" s="16" t="s">
        <v>260</v>
      </c>
      <c r="D829" s="16" t="s">
        <v>171</v>
      </c>
      <c r="E829" s="16" t="s">
        <v>202</v>
      </c>
      <c r="F829" s="16" t="s">
        <v>152</v>
      </c>
      <c r="G829" s="16" t="s">
        <v>153</v>
      </c>
      <c r="H829" s="16" t="s">
        <v>527</v>
      </c>
      <c r="I829" s="16" t="s">
        <v>262</v>
      </c>
      <c r="J829" s="16" t="s">
        <v>164</v>
      </c>
      <c r="L829" s="2" t="s">
        <v>178</v>
      </c>
      <c r="M829" s="5">
        <v>44293.0</v>
      </c>
      <c r="N829" s="2" t="s">
        <v>4965</v>
      </c>
      <c r="O829" s="6" t="s">
        <v>4966</v>
      </c>
      <c r="P829" s="1" t="s">
        <v>4967</v>
      </c>
      <c r="Q829" s="2" t="s">
        <v>4968</v>
      </c>
      <c r="R829" s="2"/>
      <c r="S829" s="2"/>
      <c r="T829" s="2"/>
      <c r="U829" s="2"/>
      <c r="V829" s="2"/>
    </row>
    <row r="830">
      <c r="B830" s="37" t="s">
        <v>4928</v>
      </c>
      <c r="C830" s="16" t="s">
        <v>1516</v>
      </c>
      <c r="D830" s="16" t="s">
        <v>171</v>
      </c>
      <c r="E830" s="16" t="s">
        <v>202</v>
      </c>
      <c r="F830" s="16" t="s">
        <v>362</v>
      </c>
      <c r="G830" s="16" t="s">
        <v>4969</v>
      </c>
      <c r="H830" s="16" t="s">
        <v>4970</v>
      </c>
      <c r="I830" s="16" t="s">
        <v>361</v>
      </c>
      <c r="J830" s="16" t="s">
        <v>197</v>
      </c>
      <c r="L830" s="2" t="s">
        <v>178</v>
      </c>
      <c r="M830" s="5">
        <v>44293.0</v>
      </c>
      <c r="N830" s="2" t="s">
        <v>4971</v>
      </c>
      <c r="O830" s="6" t="s">
        <v>4972</v>
      </c>
      <c r="P830" s="1" t="s">
        <v>4973</v>
      </c>
      <c r="Q830" s="2" t="s">
        <v>4974</v>
      </c>
      <c r="R830" s="2"/>
      <c r="S830" s="2"/>
      <c r="T830" s="2"/>
      <c r="U830" s="2"/>
      <c r="V830" s="2"/>
    </row>
    <row r="831">
      <c r="B831" s="37" t="s">
        <v>4928</v>
      </c>
      <c r="C831" s="16" t="s">
        <v>4662</v>
      </c>
      <c r="D831" s="16" t="s">
        <v>3846</v>
      </c>
      <c r="E831" s="16" t="s">
        <v>159</v>
      </c>
      <c r="F831" s="16" t="s">
        <v>229</v>
      </c>
      <c r="G831" s="16" t="s">
        <v>1483</v>
      </c>
      <c r="H831" s="16" t="s">
        <v>282</v>
      </c>
      <c r="I831" s="16" t="s">
        <v>2086</v>
      </c>
      <c r="J831" s="16" t="s">
        <v>177</v>
      </c>
      <c r="L831" s="2" t="s">
        <v>178</v>
      </c>
      <c r="M831" s="5">
        <v>44293.0</v>
      </c>
      <c r="N831" s="2" t="s">
        <v>4975</v>
      </c>
      <c r="O831" s="6" t="s">
        <v>4976</v>
      </c>
      <c r="P831" s="1" t="s">
        <v>4977</v>
      </c>
      <c r="Q831" s="2" t="s">
        <v>4978</v>
      </c>
      <c r="R831" s="2"/>
      <c r="S831" s="2"/>
      <c r="T831" s="2"/>
      <c r="U831" s="2"/>
      <c r="V831" s="2"/>
    </row>
    <row r="832">
      <c r="B832" s="37" t="s">
        <v>4928</v>
      </c>
      <c r="C832" s="16" t="s">
        <v>4820</v>
      </c>
      <c r="D832" s="16" t="s">
        <v>2119</v>
      </c>
      <c r="E832" s="16" t="s">
        <v>159</v>
      </c>
      <c r="F832" s="16" t="s">
        <v>193</v>
      </c>
      <c r="G832" s="16" t="s">
        <v>4979</v>
      </c>
      <c r="H832" s="16" t="s">
        <v>4980</v>
      </c>
      <c r="I832" s="16" t="s">
        <v>1682</v>
      </c>
      <c r="J832" s="16" t="s">
        <v>197</v>
      </c>
      <c r="L832" s="2" t="s">
        <v>178</v>
      </c>
      <c r="M832" s="5">
        <v>44293.0</v>
      </c>
      <c r="N832" s="2" t="s">
        <v>4981</v>
      </c>
      <c r="O832" s="6" t="s">
        <v>4982</v>
      </c>
      <c r="P832" s="1" t="s">
        <v>4983</v>
      </c>
      <c r="Q832" s="2" t="s">
        <v>4984</v>
      </c>
      <c r="R832" s="2"/>
      <c r="S832" s="2"/>
      <c r="T832" s="2"/>
      <c r="U832" s="2"/>
      <c r="V832" s="2"/>
    </row>
    <row r="833">
      <c r="B833" s="37" t="s">
        <v>4928</v>
      </c>
      <c r="C833" s="16" t="s">
        <v>4985</v>
      </c>
      <c r="D833" s="16" t="s">
        <v>3846</v>
      </c>
      <c r="E833" s="16" t="s">
        <v>172</v>
      </c>
      <c r="F833" s="16" t="s">
        <v>610</v>
      </c>
      <c r="G833" s="16" t="s">
        <v>4986</v>
      </c>
      <c r="H833" s="16" t="s">
        <v>341</v>
      </c>
      <c r="I833" s="16" t="s">
        <v>342</v>
      </c>
      <c r="J833" s="16" t="s">
        <v>197</v>
      </c>
      <c r="L833" s="2" t="s">
        <v>178</v>
      </c>
      <c r="M833" s="5">
        <v>44293.0</v>
      </c>
      <c r="N833" s="2" t="s">
        <v>4987</v>
      </c>
      <c r="O833" s="6" t="s">
        <v>4988</v>
      </c>
      <c r="P833" s="1" t="s">
        <v>4989</v>
      </c>
      <c r="Q833" s="2" t="s">
        <v>4990</v>
      </c>
      <c r="R833" s="2"/>
      <c r="S833" s="2"/>
      <c r="T833" s="2"/>
      <c r="U833" s="2"/>
      <c r="V833" s="2"/>
    </row>
    <row r="834">
      <c r="B834" s="37" t="s">
        <v>4928</v>
      </c>
      <c r="C834" s="16" t="s">
        <v>2124</v>
      </c>
      <c r="D834" s="16" t="s">
        <v>171</v>
      </c>
      <c r="E834" s="16" t="s">
        <v>172</v>
      </c>
      <c r="F834" s="16" t="s">
        <v>221</v>
      </c>
      <c r="G834" s="16" t="s">
        <v>275</v>
      </c>
      <c r="H834" s="16" t="s">
        <v>2050</v>
      </c>
      <c r="I834" s="16" t="s">
        <v>247</v>
      </c>
      <c r="J834" s="16" t="s">
        <v>164</v>
      </c>
      <c r="L834" s="2" t="s">
        <v>178</v>
      </c>
      <c r="M834" s="5">
        <v>44293.0</v>
      </c>
      <c r="N834" s="2" t="s">
        <v>4991</v>
      </c>
      <c r="O834" s="6" t="s">
        <v>4992</v>
      </c>
      <c r="P834" s="1" t="s">
        <v>4993</v>
      </c>
      <c r="Q834" s="2" t="s">
        <v>4994</v>
      </c>
      <c r="R834" s="2"/>
      <c r="S834" s="2"/>
      <c r="T834" s="2"/>
      <c r="U834" s="2"/>
      <c r="V834" s="2"/>
    </row>
    <row r="835">
      <c r="B835" s="37" t="s">
        <v>4928</v>
      </c>
      <c r="C835" s="16" t="s">
        <v>908</v>
      </c>
      <c r="D835" s="16" t="s">
        <v>2119</v>
      </c>
      <c r="E835" s="16" t="s">
        <v>172</v>
      </c>
      <c r="F835" s="16" t="s">
        <v>152</v>
      </c>
      <c r="G835" s="16" t="s">
        <v>153</v>
      </c>
      <c r="H835" s="16" t="s">
        <v>909</v>
      </c>
      <c r="I835" s="16" t="s">
        <v>910</v>
      </c>
      <c r="J835" s="16" t="s">
        <v>197</v>
      </c>
      <c r="L835" s="2" t="s">
        <v>178</v>
      </c>
      <c r="M835" s="5">
        <v>44293.0</v>
      </c>
      <c r="N835" s="2" t="s">
        <v>4995</v>
      </c>
      <c r="O835" s="6" t="s">
        <v>4996</v>
      </c>
      <c r="P835" s="1" t="s">
        <v>4997</v>
      </c>
      <c r="Q835" s="2" t="s">
        <v>4998</v>
      </c>
      <c r="R835" s="2"/>
      <c r="S835" s="2"/>
      <c r="T835" s="2"/>
      <c r="U835" s="2"/>
      <c r="V835" s="2"/>
    </row>
    <row r="836">
      <c r="B836" s="37" t="s">
        <v>4928</v>
      </c>
      <c r="C836" s="16" t="s">
        <v>4999</v>
      </c>
      <c r="D836" s="16" t="s">
        <v>171</v>
      </c>
      <c r="E836" s="16" t="s">
        <v>202</v>
      </c>
      <c r="F836" s="16" t="s">
        <v>923</v>
      </c>
      <c r="G836" s="16" t="s">
        <v>5000</v>
      </c>
      <c r="H836" s="16" t="s">
        <v>5001</v>
      </c>
      <c r="I836" s="16" t="s">
        <v>2389</v>
      </c>
      <c r="J836" s="16" t="s">
        <v>197</v>
      </c>
      <c r="L836" s="2" t="s">
        <v>178</v>
      </c>
      <c r="M836" s="5">
        <v>44293.0</v>
      </c>
      <c r="N836" s="2" t="s">
        <v>5002</v>
      </c>
      <c r="O836" s="6" t="s">
        <v>5003</v>
      </c>
      <c r="P836" s="1" t="s">
        <v>5004</v>
      </c>
      <c r="Q836" s="2" t="s">
        <v>5005</v>
      </c>
      <c r="R836" s="2"/>
      <c r="S836" s="2"/>
      <c r="T836" s="2"/>
      <c r="U836" s="2"/>
      <c r="V836" s="2"/>
    </row>
    <row r="837">
      <c r="B837" s="37" t="s">
        <v>4928</v>
      </c>
      <c r="C837" s="16" t="s">
        <v>5006</v>
      </c>
      <c r="D837" s="16" t="s">
        <v>2119</v>
      </c>
      <c r="E837" s="16" t="s">
        <v>159</v>
      </c>
      <c r="F837" s="16" t="s">
        <v>229</v>
      </c>
      <c r="G837" s="16" t="s">
        <v>222</v>
      </c>
      <c r="H837" s="16" t="s">
        <v>223</v>
      </c>
      <c r="I837" s="16" t="s">
        <v>155</v>
      </c>
      <c r="J837" s="16" t="s">
        <v>197</v>
      </c>
      <c r="L837" s="2" t="s">
        <v>178</v>
      </c>
      <c r="M837" s="5">
        <v>44293.0</v>
      </c>
      <c r="N837" s="2" t="s">
        <v>5007</v>
      </c>
      <c r="O837" s="6" t="s">
        <v>5008</v>
      </c>
      <c r="P837" s="1" t="s">
        <v>5009</v>
      </c>
      <c r="Q837" s="2" t="s">
        <v>5010</v>
      </c>
      <c r="R837" s="2"/>
      <c r="S837" s="2"/>
      <c r="T837" s="2"/>
      <c r="U837" s="2"/>
      <c r="V837" s="2"/>
    </row>
    <row r="838">
      <c r="B838" s="37" t="s">
        <v>4928</v>
      </c>
      <c r="C838" s="16" t="s">
        <v>5011</v>
      </c>
      <c r="D838" s="16" t="s">
        <v>3846</v>
      </c>
      <c r="E838" s="16" t="s">
        <v>159</v>
      </c>
      <c r="F838" s="16" t="s">
        <v>213</v>
      </c>
      <c r="G838" s="16" t="s">
        <v>275</v>
      </c>
      <c r="H838" s="16" t="s">
        <v>5012</v>
      </c>
      <c r="I838" s="16" t="s">
        <v>918</v>
      </c>
      <c r="J838" s="16" t="s">
        <v>197</v>
      </c>
      <c r="L838" s="2" t="s">
        <v>178</v>
      </c>
      <c r="M838" s="5">
        <v>44293.0</v>
      </c>
      <c r="N838" s="2" t="s">
        <v>5013</v>
      </c>
      <c r="O838" s="6" t="s">
        <v>5014</v>
      </c>
      <c r="P838" s="1" t="s">
        <v>5015</v>
      </c>
      <c r="Q838" s="2" t="s">
        <v>5016</v>
      </c>
      <c r="R838" s="2"/>
      <c r="S838" s="2"/>
      <c r="T838" s="2"/>
      <c r="U838" s="2"/>
      <c r="V838" s="2"/>
    </row>
    <row r="839">
      <c r="B839" s="37" t="s">
        <v>4928</v>
      </c>
      <c r="C839" s="16" t="s">
        <v>876</v>
      </c>
      <c r="D839" s="16" t="s">
        <v>2119</v>
      </c>
      <c r="E839" s="16" t="s">
        <v>159</v>
      </c>
      <c r="F839" s="16" t="s">
        <v>173</v>
      </c>
      <c r="G839" s="16" t="s">
        <v>471</v>
      </c>
      <c r="H839" s="16" t="s">
        <v>878</v>
      </c>
      <c r="I839" s="16" t="s">
        <v>216</v>
      </c>
      <c r="J839" s="16" t="s">
        <v>197</v>
      </c>
      <c r="L839" s="2" t="s">
        <v>178</v>
      </c>
      <c r="M839" s="5">
        <v>44293.0</v>
      </c>
      <c r="N839" s="2" t="s">
        <v>5017</v>
      </c>
      <c r="O839" s="6" t="s">
        <v>5018</v>
      </c>
      <c r="P839" s="1" t="s">
        <v>4952</v>
      </c>
      <c r="Q839" s="2" t="s">
        <v>5019</v>
      </c>
      <c r="R839" s="2"/>
      <c r="S839" s="2"/>
      <c r="T839" s="2"/>
      <c r="U839" s="2"/>
      <c r="V839" s="2"/>
    </row>
    <row r="840">
      <c r="B840" s="37" t="s">
        <v>4928</v>
      </c>
      <c r="C840" s="16" t="s">
        <v>5020</v>
      </c>
      <c r="D840" s="16" t="s">
        <v>3846</v>
      </c>
      <c r="E840" s="16" t="s">
        <v>172</v>
      </c>
      <c r="F840" s="16" t="s">
        <v>152</v>
      </c>
      <c r="G840" s="16" t="s">
        <v>153</v>
      </c>
      <c r="H840" s="16" t="s">
        <v>341</v>
      </c>
      <c r="I840" s="16" t="s">
        <v>348</v>
      </c>
      <c r="J840" s="16" t="s">
        <v>197</v>
      </c>
      <c r="L840" s="2" t="s">
        <v>178</v>
      </c>
      <c r="M840" s="5">
        <v>44293.0</v>
      </c>
      <c r="N840" s="2" t="s">
        <v>5021</v>
      </c>
      <c r="O840" s="6" t="s">
        <v>5022</v>
      </c>
      <c r="P840" s="1" t="s">
        <v>5023</v>
      </c>
      <c r="Q840" s="2" t="s">
        <v>5024</v>
      </c>
      <c r="R840" s="2"/>
      <c r="S840" s="2"/>
      <c r="T840" s="2"/>
      <c r="U840" s="2"/>
      <c r="V840" s="2"/>
    </row>
    <row r="841">
      <c r="B841" s="37" t="s">
        <v>4928</v>
      </c>
      <c r="C841" s="16" t="s">
        <v>5025</v>
      </c>
      <c r="D841" s="16" t="s">
        <v>2119</v>
      </c>
      <c r="E841" s="16" t="s">
        <v>159</v>
      </c>
      <c r="F841" s="16" t="s">
        <v>229</v>
      </c>
      <c r="G841" s="16" t="s">
        <v>222</v>
      </c>
      <c r="H841" s="16" t="s">
        <v>1290</v>
      </c>
      <c r="I841" s="16" t="s">
        <v>5026</v>
      </c>
      <c r="J841" s="16" t="s">
        <v>177</v>
      </c>
      <c r="L841" s="2" t="s">
        <v>178</v>
      </c>
      <c r="M841" s="5">
        <v>44293.0</v>
      </c>
      <c r="N841" s="2" t="s">
        <v>5027</v>
      </c>
      <c r="O841" s="6" t="s">
        <v>5028</v>
      </c>
      <c r="P841" s="1" t="s">
        <v>5029</v>
      </c>
      <c r="Q841" s="2" t="s">
        <v>5030</v>
      </c>
      <c r="R841" s="2"/>
      <c r="S841" s="2"/>
      <c r="T841" s="2"/>
      <c r="U841" s="2"/>
      <c r="V841" s="2"/>
    </row>
    <row r="842">
      <c r="B842" s="37" t="s">
        <v>4928</v>
      </c>
      <c r="C842" s="16" t="s">
        <v>5031</v>
      </c>
      <c r="D842" s="16" t="s">
        <v>3868</v>
      </c>
      <c r="E842" s="16" t="s">
        <v>5032</v>
      </c>
      <c r="F842" s="16" t="s">
        <v>152</v>
      </c>
      <c r="G842" s="16" t="s">
        <v>699</v>
      </c>
      <c r="H842" s="16" t="s">
        <v>1449</v>
      </c>
      <c r="I842" s="16" t="s">
        <v>5033</v>
      </c>
      <c r="J842" s="16" t="s">
        <v>197</v>
      </c>
      <c r="L842" s="2" t="s">
        <v>178</v>
      </c>
      <c r="M842" s="5">
        <v>44293.0</v>
      </c>
      <c r="N842" s="2" t="s">
        <v>5034</v>
      </c>
      <c r="O842" s="6" t="s">
        <v>5035</v>
      </c>
      <c r="P842" s="1" t="s">
        <v>5036</v>
      </c>
      <c r="Q842" s="2" t="s">
        <v>5037</v>
      </c>
      <c r="R842" s="2"/>
      <c r="S842" s="2"/>
      <c r="T842" s="2"/>
      <c r="U842" s="2"/>
      <c r="V842" s="2"/>
    </row>
    <row r="843">
      <c r="B843" s="37" t="s">
        <v>4928</v>
      </c>
      <c r="C843" s="16" t="s">
        <v>5038</v>
      </c>
      <c r="D843" s="16" t="s">
        <v>3868</v>
      </c>
      <c r="E843" s="16" t="s">
        <v>5039</v>
      </c>
      <c r="F843" s="16" t="s">
        <v>229</v>
      </c>
      <c r="G843" s="16" t="s">
        <v>5040</v>
      </c>
      <c r="H843" s="16" t="s">
        <v>195</v>
      </c>
      <c r="I843" s="16" t="s">
        <v>5041</v>
      </c>
      <c r="J843" s="16" t="s">
        <v>164</v>
      </c>
      <c r="L843" s="2" t="s">
        <v>178</v>
      </c>
      <c r="M843" s="5">
        <v>44293.0</v>
      </c>
      <c r="N843" s="2" t="s">
        <v>5042</v>
      </c>
      <c r="O843" s="6" t="s">
        <v>5043</v>
      </c>
      <c r="P843" s="1" t="s">
        <v>5044</v>
      </c>
      <c r="Q843" s="2" t="s">
        <v>5045</v>
      </c>
      <c r="R843" s="2"/>
      <c r="S843" s="2"/>
      <c r="T843" s="2"/>
      <c r="U843" s="2"/>
      <c r="V843" s="2"/>
    </row>
    <row r="844">
      <c r="B844" s="37" t="s">
        <v>4928</v>
      </c>
      <c r="C844" s="16" t="s">
        <v>2192</v>
      </c>
      <c r="D844" s="16" t="s">
        <v>171</v>
      </c>
      <c r="E844" s="16" t="s">
        <v>172</v>
      </c>
      <c r="F844" s="16" t="s">
        <v>1289</v>
      </c>
      <c r="G844" s="16" t="s">
        <v>1483</v>
      </c>
      <c r="H844" s="16" t="s">
        <v>3888</v>
      </c>
      <c r="I844" s="16" t="s">
        <v>2194</v>
      </c>
      <c r="J844" s="16" t="s">
        <v>197</v>
      </c>
      <c r="L844" s="2" t="s">
        <v>178</v>
      </c>
      <c r="M844" s="5">
        <v>44293.0</v>
      </c>
      <c r="N844" s="2" t="s">
        <v>5046</v>
      </c>
      <c r="O844" s="6" t="s">
        <v>5047</v>
      </c>
      <c r="P844" s="1" t="s">
        <v>5048</v>
      </c>
      <c r="Q844" s="2" t="s">
        <v>5049</v>
      </c>
      <c r="R844" s="2"/>
      <c r="S844" s="2"/>
      <c r="T844" s="2"/>
      <c r="U844" s="2"/>
      <c r="V844" s="2"/>
    </row>
    <row r="845">
      <c r="B845" s="37" t="s">
        <v>4928</v>
      </c>
      <c r="C845" s="16" t="s">
        <v>5050</v>
      </c>
      <c r="D845" s="16" t="s">
        <v>3868</v>
      </c>
      <c r="E845" s="16" t="s">
        <v>159</v>
      </c>
      <c r="F845" s="16" t="s">
        <v>229</v>
      </c>
      <c r="G845" s="16" t="s">
        <v>222</v>
      </c>
      <c r="H845" s="16" t="s">
        <v>223</v>
      </c>
      <c r="I845" s="16" t="s">
        <v>5026</v>
      </c>
      <c r="J845" s="16" t="s">
        <v>177</v>
      </c>
      <c r="L845" s="2" t="s">
        <v>178</v>
      </c>
      <c r="M845" s="5">
        <v>44293.0</v>
      </c>
      <c r="N845" s="2" t="s">
        <v>5051</v>
      </c>
      <c r="O845" s="6" t="s">
        <v>5052</v>
      </c>
      <c r="P845" s="1" t="s">
        <v>5053</v>
      </c>
      <c r="Q845" s="2" t="s">
        <v>5054</v>
      </c>
      <c r="R845" s="2"/>
      <c r="S845" s="2"/>
      <c r="T845" s="2"/>
      <c r="U845" s="2"/>
      <c r="V845" s="2"/>
    </row>
    <row r="846">
      <c r="B846" s="37" t="s">
        <v>4928</v>
      </c>
      <c r="C846" s="16" t="s">
        <v>4718</v>
      </c>
      <c r="D846" s="16" t="s">
        <v>171</v>
      </c>
      <c r="E846" s="16" t="s">
        <v>202</v>
      </c>
      <c r="F846" s="16" t="s">
        <v>1223</v>
      </c>
      <c r="G846" s="16" t="s">
        <v>4719</v>
      </c>
      <c r="H846" s="16" t="s">
        <v>4720</v>
      </c>
      <c r="I846" s="16" t="s">
        <v>1037</v>
      </c>
      <c r="J846" s="16" t="s">
        <v>197</v>
      </c>
      <c r="L846" s="2" t="s">
        <v>178</v>
      </c>
      <c r="M846" s="5">
        <v>44293.0</v>
      </c>
      <c r="N846" s="2" t="s">
        <v>5055</v>
      </c>
      <c r="O846" s="6" t="s">
        <v>5056</v>
      </c>
      <c r="P846" s="1" t="s">
        <v>5057</v>
      </c>
      <c r="Q846" s="2" t="s">
        <v>5058</v>
      </c>
      <c r="R846" s="2"/>
      <c r="S846" s="2"/>
      <c r="T846" s="2"/>
      <c r="U846" s="2"/>
      <c r="V846" s="2"/>
    </row>
    <row r="847">
      <c r="B847" s="37" t="s">
        <v>4928</v>
      </c>
      <c r="C847" s="16" t="s">
        <v>4056</v>
      </c>
      <c r="D847" s="16" t="s">
        <v>3846</v>
      </c>
      <c r="E847" s="16" t="s">
        <v>159</v>
      </c>
      <c r="F847" s="16" t="s">
        <v>229</v>
      </c>
      <c r="G847" s="16" t="s">
        <v>222</v>
      </c>
      <c r="H847" s="16" t="s">
        <v>899</v>
      </c>
      <c r="I847" s="16" t="s">
        <v>2210</v>
      </c>
      <c r="J847" s="16" t="s">
        <v>177</v>
      </c>
      <c r="L847" s="2" t="s">
        <v>178</v>
      </c>
      <c r="M847" s="5">
        <v>44293.0</v>
      </c>
      <c r="N847" s="2" t="s">
        <v>5059</v>
      </c>
      <c r="O847" s="6" t="s">
        <v>5060</v>
      </c>
      <c r="P847" s="1" t="s">
        <v>5061</v>
      </c>
      <c r="Q847" s="2" t="s">
        <v>5062</v>
      </c>
      <c r="R847" s="2"/>
      <c r="S847" s="2"/>
      <c r="T847" s="2"/>
      <c r="U847" s="2"/>
      <c r="V847" s="2"/>
    </row>
    <row r="848">
      <c r="B848" s="37" t="s">
        <v>4928</v>
      </c>
      <c r="C848" s="16" t="s">
        <v>5063</v>
      </c>
      <c r="D848" s="16" t="s">
        <v>171</v>
      </c>
      <c r="E848" s="16" t="s">
        <v>172</v>
      </c>
      <c r="F848" s="16" t="s">
        <v>5064</v>
      </c>
      <c r="G848" s="16" t="s">
        <v>5065</v>
      </c>
      <c r="H848" s="16" t="s">
        <v>1449</v>
      </c>
      <c r="I848" s="16" t="s">
        <v>5066</v>
      </c>
      <c r="J848" s="16" t="s">
        <v>164</v>
      </c>
      <c r="L848" s="2" t="s">
        <v>178</v>
      </c>
      <c r="M848" s="5">
        <v>44293.0</v>
      </c>
      <c r="N848" s="2" t="s">
        <v>5067</v>
      </c>
      <c r="O848" s="6" t="s">
        <v>5068</v>
      </c>
      <c r="P848" s="1" t="s">
        <v>5069</v>
      </c>
      <c r="Q848" s="2" t="s">
        <v>5070</v>
      </c>
      <c r="R848" s="2"/>
      <c r="S848" s="2"/>
      <c r="T848" s="2"/>
      <c r="U848" s="2"/>
      <c r="V848" s="2"/>
    </row>
    <row r="849">
      <c r="B849" s="37" t="s">
        <v>4928</v>
      </c>
      <c r="C849" s="16" t="s">
        <v>2315</v>
      </c>
      <c r="D849" s="16" t="s">
        <v>171</v>
      </c>
      <c r="E849" s="16" t="s">
        <v>172</v>
      </c>
      <c r="F849" s="16" t="s">
        <v>221</v>
      </c>
      <c r="G849" s="16" t="s">
        <v>245</v>
      </c>
      <c r="H849" s="16" t="s">
        <v>238</v>
      </c>
      <c r="I849" s="16" t="s">
        <v>437</v>
      </c>
      <c r="J849" s="16" t="s">
        <v>177</v>
      </c>
      <c r="L849" s="2" t="s">
        <v>178</v>
      </c>
      <c r="M849" s="5">
        <v>44293.0</v>
      </c>
      <c r="N849" s="2" t="s">
        <v>5071</v>
      </c>
      <c r="O849" s="6" t="s">
        <v>5072</v>
      </c>
      <c r="P849" s="1" t="s">
        <v>5073</v>
      </c>
      <c r="Q849" s="2" t="s">
        <v>5074</v>
      </c>
      <c r="R849" s="2"/>
      <c r="S849" s="2"/>
      <c r="T849" s="2"/>
      <c r="U849" s="2"/>
      <c r="V849" s="2"/>
    </row>
    <row r="850">
      <c r="B850" s="37" t="s">
        <v>4928</v>
      </c>
      <c r="C850" s="16" t="s">
        <v>4806</v>
      </c>
      <c r="D850" s="16" t="s">
        <v>3846</v>
      </c>
      <c r="E850" s="16" t="s">
        <v>159</v>
      </c>
      <c r="F850" s="16" t="s">
        <v>923</v>
      </c>
      <c r="G850" s="16" t="s">
        <v>3070</v>
      </c>
      <c r="H850" s="16" t="s">
        <v>4028</v>
      </c>
      <c r="I850" s="16" t="s">
        <v>5075</v>
      </c>
      <c r="J850" s="16" t="s">
        <v>197</v>
      </c>
      <c r="L850" s="2" t="s">
        <v>178</v>
      </c>
      <c r="M850" s="5">
        <v>44293.0</v>
      </c>
      <c r="N850" s="2" t="s">
        <v>5076</v>
      </c>
      <c r="O850" s="6" t="s">
        <v>5077</v>
      </c>
      <c r="P850" s="1" t="s">
        <v>5078</v>
      </c>
      <c r="Q850" s="2" t="s">
        <v>5079</v>
      </c>
      <c r="R850" s="2"/>
      <c r="S850" s="2"/>
      <c r="T850" s="2"/>
      <c r="U850" s="2"/>
      <c r="V850" s="2"/>
    </row>
    <row r="851">
      <c r="B851" s="37" t="s">
        <v>4928</v>
      </c>
      <c r="C851" s="16" t="s">
        <v>4806</v>
      </c>
      <c r="D851" s="16" t="s">
        <v>3846</v>
      </c>
      <c r="E851" s="16" t="s">
        <v>159</v>
      </c>
      <c r="F851" s="16" t="s">
        <v>923</v>
      </c>
      <c r="G851" s="16" t="s">
        <v>3070</v>
      </c>
      <c r="H851" s="16" t="s">
        <v>4028</v>
      </c>
      <c r="I851" s="16" t="s">
        <v>5080</v>
      </c>
      <c r="J851" s="16" t="s">
        <v>197</v>
      </c>
      <c r="L851" s="2" t="s">
        <v>178</v>
      </c>
      <c r="M851" s="5">
        <v>44293.0</v>
      </c>
      <c r="N851" s="2" t="s">
        <v>5081</v>
      </c>
      <c r="O851" s="6" t="s">
        <v>5082</v>
      </c>
      <c r="P851" s="1" t="s">
        <v>5078</v>
      </c>
      <c r="Q851" s="2" t="s">
        <v>5083</v>
      </c>
      <c r="R851" s="2"/>
      <c r="S851" s="2"/>
      <c r="T851" s="2"/>
      <c r="U851" s="2"/>
      <c r="V851" s="2"/>
    </row>
    <row r="852">
      <c r="B852" s="37" t="s">
        <v>4928</v>
      </c>
      <c r="C852" s="16" t="s">
        <v>5084</v>
      </c>
      <c r="D852" s="16" t="s">
        <v>3846</v>
      </c>
      <c r="E852" s="16" t="s">
        <v>159</v>
      </c>
      <c r="F852" s="16" t="s">
        <v>923</v>
      </c>
      <c r="G852" s="16" t="s">
        <v>3070</v>
      </c>
      <c r="H852" s="16" t="s">
        <v>1869</v>
      </c>
      <c r="I852" s="16" t="s">
        <v>926</v>
      </c>
      <c r="J852" s="16" t="s">
        <v>187</v>
      </c>
      <c r="L852" s="2" t="s">
        <v>178</v>
      </c>
      <c r="M852" s="5">
        <v>44293.0</v>
      </c>
      <c r="N852" s="2" t="s">
        <v>5085</v>
      </c>
      <c r="O852" s="6" t="s">
        <v>5086</v>
      </c>
      <c r="P852" s="1" t="s">
        <v>5087</v>
      </c>
      <c r="Q852" s="2" t="s">
        <v>5088</v>
      </c>
      <c r="R852" s="2"/>
      <c r="S852" s="2"/>
      <c r="T852" s="2"/>
      <c r="U852" s="2"/>
      <c r="V852" s="2"/>
    </row>
    <row r="853">
      <c r="B853" s="37" t="s">
        <v>4928</v>
      </c>
      <c r="C853" s="16" t="s">
        <v>170</v>
      </c>
      <c r="D853" s="16" t="s">
        <v>171</v>
      </c>
      <c r="E853" s="16" t="s">
        <v>172</v>
      </c>
      <c r="F853" s="16" t="s">
        <v>173</v>
      </c>
      <c r="G853" s="16" t="s">
        <v>4691</v>
      </c>
      <c r="H853" s="16" t="s">
        <v>175</v>
      </c>
      <c r="I853" s="16" t="s">
        <v>176</v>
      </c>
      <c r="J853" s="16" t="s">
        <v>177</v>
      </c>
      <c r="L853" s="2" t="s">
        <v>178</v>
      </c>
      <c r="M853" s="5">
        <v>44293.0</v>
      </c>
      <c r="N853" s="2" t="s">
        <v>5089</v>
      </c>
      <c r="O853" s="6" t="s">
        <v>5090</v>
      </c>
      <c r="P853" s="1" t="s">
        <v>5091</v>
      </c>
      <c r="Q853" s="2" t="s">
        <v>5092</v>
      </c>
      <c r="R853" s="2"/>
      <c r="S853" s="2"/>
      <c r="T853" s="2"/>
      <c r="U853" s="2"/>
      <c r="V853" s="2"/>
    </row>
    <row r="854">
      <c r="B854" s="37" t="s">
        <v>4928</v>
      </c>
      <c r="C854" s="16" t="s">
        <v>4085</v>
      </c>
      <c r="D854" s="16" t="s">
        <v>2119</v>
      </c>
      <c r="E854" s="16" t="s">
        <v>159</v>
      </c>
      <c r="F854" s="16" t="s">
        <v>173</v>
      </c>
      <c r="G854" s="16" t="s">
        <v>4729</v>
      </c>
      <c r="H854" s="16" t="s">
        <v>4086</v>
      </c>
      <c r="I854" s="16" t="s">
        <v>4087</v>
      </c>
      <c r="J854" s="16" t="s">
        <v>197</v>
      </c>
      <c r="L854" s="2" t="s">
        <v>178</v>
      </c>
      <c r="M854" s="5">
        <v>44293.0</v>
      </c>
      <c r="N854" s="2" t="s">
        <v>5093</v>
      </c>
      <c r="O854" s="6" t="s">
        <v>5094</v>
      </c>
      <c r="P854" s="1" t="s">
        <v>5095</v>
      </c>
      <c r="Q854" s="2" t="s">
        <v>5096</v>
      </c>
      <c r="R854" s="2"/>
      <c r="S854" s="2"/>
      <c r="T854" s="2"/>
      <c r="U854" s="2"/>
      <c r="V854" s="2"/>
    </row>
    <row r="855">
      <c r="B855" s="37" t="s">
        <v>4928</v>
      </c>
      <c r="C855" s="16" t="s">
        <v>5097</v>
      </c>
      <c r="D855" s="16" t="s">
        <v>171</v>
      </c>
      <c r="E855" s="16" t="s">
        <v>202</v>
      </c>
      <c r="F855" s="16" t="s">
        <v>221</v>
      </c>
      <c r="G855" s="16" t="s">
        <v>222</v>
      </c>
      <c r="H855" s="16" t="s">
        <v>223</v>
      </c>
      <c r="I855" s="16" t="s">
        <v>1129</v>
      </c>
      <c r="J855" s="16" t="s">
        <v>197</v>
      </c>
      <c r="L855" s="2" t="s">
        <v>178</v>
      </c>
      <c r="M855" s="5">
        <v>44293.0</v>
      </c>
      <c r="N855" s="2" t="s">
        <v>5098</v>
      </c>
      <c r="O855" s="6" t="s">
        <v>5099</v>
      </c>
      <c r="P855" s="1" t="s">
        <v>5100</v>
      </c>
      <c r="Q855" s="2" t="s">
        <v>5101</v>
      </c>
      <c r="R855" s="2"/>
      <c r="S855" s="2"/>
      <c r="T855" s="2"/>
      <c r="U855" s="2"/>
      <c r="V855" s="2"/>
    </row>
    <row r="856">
      <c r="B856" s="37" t="s">
        <v>4928</v>
      </c>
      <c r="C856" s="16" t="s">
        <v>5102</v>
      </c>
      <c r="D856" s="16" t="s">
        <v>3846</v>
      </c>
      <c r="E856" s="16" t="s">
        <v>159</v>
      </c>
      <c r="F856" s="16" t="s">
        <v>923</v>
      </c>
      <c r="G856" s="16" t="s">
        <v>3070</v>
      </c>
      <c r="H856" s="16" t="s">
        <v>1869</v>
      </c>
      <c r="I856" s="16" t="s">
        <v>926</v>
      </c>
      <c r="J856" s="16" t="s">
        <v>207</v>
      </c>
      <c r="L856" s="2" t="s">
        <v>178</v>
      </c>
      <c r="M856" s="5">
        <v>44293.0</v>
      </c>
      <c r="N856" s="2" t="s">
        <v>5103</v>
      </c>
      <c r="O856" s="6" t="s">
        <v>5104</v>
      </c>
      <c r="P856" s="1" t="s">
        <v>5105</v>
      </c>
      <c r="Q856" s="2" t="s">
        <v>5106</v>
      </c>
      <c r="R856" s="2"/>
      <c r="S856" s="2"/>
      <c r="T856" s="2"/>
      <c r="U856" s="2"/>
      <c r="V856" s="2"/>
    </row>
    <row r="857">
      <c r="B857" s="37" t="s">
        <v>4928</v>
      </c>
      <c r="C857" s="16" t="s">
        <v>876</v>
      </c>
      <c r="D857" s="16" t="s">
        <v>2119</v>
      </c>
      <c r="E857" s="16" t="s">
        <v>159</v>
      </c>
      <c r="F857" s="16" t="s">
        <v>173</v>
      </c>
      <c r="G857" s="16" t="s">
        <v>471</v>
      </c>
      <c r="H857" s="16" t="s">
        <v>878</v>
      </c>
      <c r="I857" s="16" t="s">
        <v>216</v>
      </c>
      <c r="J857" s="16" t="s">
        <v>197</v>
      </c>
      <c r="L857" s="2" t="s">
        <v>178</v>
      </c>
      <c r="M857" s="5">
        <v>44293.0</v>
      </c>
      <c r="N857" s="2" t="s">
        <v>5107</v>
      </c>
      <c r="O857" s="6" t="s">
        <v>5108</v>
      </c>
      <c r="P857" s="1" t="s">
        <v>4952</v>
      </c>
      <c r="Q857" s="2" t="s">
        <v>5109</v>
      </c>
      <c r="R857" s="2"/>
      <c r="S857" s="2"/>
      <c r="T857" s="2"/>
      <c r="U857" s="2"/>
      <c r="V857" s="2"/>
    </row>
    <row r="858">
      <c r="B858" s="37" t="s">
        <v>4928</v>
      </c>
      <c r="C858" s="16" t="s">
        <v>937</v>
      </c>
      <c r="D858" s="16" t="s">
        <v>3846</v>
      </c>
      <c r="E858" s="16" t="s">
        <v>159</v>
      </c>
      <c r="F858" s="16" t="s">
        <v>1248</v>
      </c>
      <c r="G858" s="16" t="s">
        <v>245</v>
      </c>
      <c r="H858" s="16" t="s">
        <v>1249</v>
      </c>
      <c r="I858" s="16" t="s">
        <v>319</v>
      </c>
      <c r="J858" s="16" t="s">
        <v>177</v>
      </c>
      <c r="L858" s="2" t="s">
        <v>178</v>
      </c>
      <c r="M858" s="5">
        <v>44293.0</v>
      </c>
      <c r="N858" s="2" t="s">
        <v>5110</v>
      </c>
      <c r="O858" s="6" t="s">
        <v>5111</v>
      </c>
      <c r="P858" s="1" t="s">
        <v>5112</v>
      </c>
      <c r="Q858" s="2" t="s">
        <v>5113</v>
      </c>
      <c r="R858" s="2"/>
      <c r="S858" s="2"/>
      <c r="T858" s="2"/>
      <c r="U858" s="2"/>
      <c r="V858" s="2"/>
    </row>
    <row r="859">
      <c r="B859" s="37" t="s">
        <v>4928</v>
      </c>
      <c r="C859" s="16" t="s">
        <v>4783</v>
      </c>
      <c r="D859" s="16" t="s">
        <v>3846</v>
      </c>
      <c r="E859" s="16" t="s">
        <v>159</v>
      </c>
      <c r="F859" s="16" t="s">
        <v>229</v>
      </c>
      <c r="G859" s="16" t="s">
        <v>275</v>
      </c>
      <c r="H859" s="16" t="s">
        <v>5114</v>
      </c>
      <c r="I859" s="16" t="s">
        <v>5115</v>
      </c>
      <c r="J859" s="16" t="s">
        <v>197</v>
      </c>
      <c r="L859" s="2" t="s">
        <v>178</v>
      </c>
      <c r="M859" s="5">
        <v>44293.0</v>
      </c>
      <c r="N859" s="2" t="s">
        <v>5116</v>
      </c>
      <c r="O859" s="6" t="s">
        <v>5117</v>
      </c>
      <c r="P859" s="1" t="s">
        <v>5118</v>
      </c>
      <c r="Q859" s="2" t="s">
        <v>5119</v>
      </c>
      <c r="R859" s="2"/>
      <c r="S859" s="2"/>
      <c r="T859" s="2"/>
      <c r="U859" s="2"/>
      <c r="V859" s="2"/>
    </row>
    <row r="860">
      <c r="B860" s="37" t="s">
        <v>4928</v>
      </c>
      <c r="C860" s="40" t="s">
        <v>5120</v>
      </c>
      <c r="D860" s="16" t="s">
        <v>2119</v>
      </c>
      <c r="E860" s="16" t="s">
        <v>172</v>
      </c>
      <c r="F860" s="40" t="s">
        <v>5121</v>
      </c>
      <c r="G860" s="16" t="s">
        <v>1290</v>
      </c>
      <c r="H860" s="40" t="s">
        <v>5122</v>
      </c>
      <c r="I860" s="16" t="s">
        <v>5123</v>
      </c>
      <c r="J860" s="16" t="s">
        <v>177</v>
      </c>
      <c r="L860" s="2" t="s">
        <v>178</v>
      </c>
      <c r="M860" s="5">
        <v>44293.0</v>
      </c>
      <c r="N860" s="2" t="s">
        <v>5124</v>
      </c>
      <c r="O860" s="6" t="s">
        <v>5125</v>
      </c>
      <c r="P860" s="1" t="s">
        <v>5126</v>
      </c>
      <c r="Q860" s="2" t="s">
        <v>5127</v>
      </c>
      <c r="R860" s="2"/>
      <c r="S860" s="2"/>
      <c r="T860" s="2"/>
      <c r="U860" s="2"/>
      <c r="V860" s="2"/>
    </row>
    <row r="861">
      <c r="B861" s="37" t="s">
        <v>4928</v>
      </c>
      <c r="C861" s="16" t="s">
        <v>5128</v>
      </c>
      <c r="D861" s="16" t="s">
        <v>171</v>
      </c>
      <c r="E861" s="16" t="s">
        <v>202</v>
      </c>
      <c r="F861" s="16" t="s">
        <v>193</v>
      </c>
      <c r="G861" s="16" t="s">
        <v>5129</v>
      </c>
      <c r="H861" s="16" t="s">
        <v>5130</v>
      </c>
      <c r="I861" s="16" t="s">
        <v>3857</v>
      </c>
      <c r="J861" s="16" t="s">
        <v>164</v>
      </c>
      <c r="L861" s="2" t="s">
        <v>178</v>
      </c>
      <c r="M861" s="5">
        <v>44293.0</v>
      </c>
      <c r="N861" s="2" t="s">
        <v>5131</v>
      </c>
      <c r="O861" s="6" t="s">
        <v>5132</v>
      </c>
      <c r="P861" s="1" t="s">
        <v>5133</v>
      </c>
      <c r="Q861" s="2" t="s">
        <v>5134</v>
      </c>
      <c r="R861" s="2"/>
      <c r="S861" s="2"/>
      <c r="T861" s="2"/>
      <c r="U861" s="2"/>
      <c r="V861" s="2"/>
    </row>
    <row r="862">
      <c r="B862" s="37" t="s">
        <v>4928</v>
      </c>
      <c r="C862" s="16" t="s">
        <v>2124</v>
      </c>
      <c r="D862" s="16" t="s">
        <v>171</v>
      </c>
      <c r="E862" s="16" t="s">
        <v>172</v>
      </c>
      <c r="F862" s="16" t="s">
        <v>229</v>
      </c>
      <c r="G862" s="16" t="s">
        <v>275</v>
      </c>
      <c r="H862" s="16" t="s">
        <v>2050</v>
      </c>
      <c r="I862" s="16" t="s">
        <v>5135</v>
      </c>
      <c r="J862" s="16" t="s">
        <v>197</v>
      </c>
      <c r="L862" s="2" t="s">
        <v>178</v>
      </c>
      <c r="M862" s="5">
        <v>44293.0</v>
      </c>
      <c r="N862" s="2" t="s">
        <v>5136</v>
      </c>
      <c r="O862" s="6" t="s">
        <v>5137</v>
      </c>
      <c r="P862" s="1" t="s">
        <v>4993</v>
      </c>
      <c r="Q862" s="2" t="s">
        <v>5138</v>
      </c>
      <c r="R862" s="2"/>
      <c r="S862" s="2"/>
      <c r="T862" s="2"/>
      <c r="U862" s="2"/>
      <c r="V862" s="2"/>
    </row>
    <row r="863">
      <c r="B863" s="37" t="s">
        <v>4928</v>
      </c>
      <c r="C863" s="16" t="s">
        <v>5139</v>
      </c>
      <c r="D863" s="16" t="s">
        <v>171</v>
      </c>
      <c r="E863" s="16" t="s">
        <v>202</v>
      </c>
      <c r="F863" s="16" t="s">
        <v>152</v>
      </c>
      <c r="G863" s="16" t="s">
        <v>153</v>
      </c>
      <c r="H863" s="16" t="s">
        <v>341</v>
      </c>
      <c r="I863" s="16" t="s">
        <v>1340</v>
      </c>
      <c r="J863" s="16" t="s">
        <v>177</v>
      </c>
      <c r="L863" s="2" t="s">
        <v>178</v>
      </c>
      <c r="M863" s="5">
        <v>44293.0</v>
      </c>
      <c r="N863" s="2" t="s">
        <v>5140</v>
      </c>
      <c r="O863" s="6" t="s">
        <v>5141</v>
      </c>
      <c r="P863" s="1" t="s">
        <v>5142</v>
      </c>
      <c r="Q863" s="2" t="s">
        <v>5143</v>
      </c>
      <c r="R863" s="2"/>
      <c r="S863" s="2"/>
      <c r="T863" s="2"/>
      <c r="U863" s="2"/>
      <c r="V863" s="2"/>
    </row>
    <row r="864">
      <c r="B864" s="37" t="s">
        <v>4928</v>
      </c>
      <c r="C864" s="16" t="s">
        <v>5144</v>
      </c>
      <c r="D864" s="16" t="s">
        <v>2119</v>
      </c>
      <c r="E864" s="16" t="s">
        <v>159</v>
      </c>
      <c r="F864" s="16" t="s">
        <v>152</v>
      </c>
      <c r="G864" s="16" t="s">
        <v>153</v>
      </c>
      <c r="H864" s="16" t="s">
        <v>341</v>
      </c>
      <c r="I864" s="16" t="s">
        <v>239</v>
      </c>
      <c r="J864" s="16" t="s">
        <v>177</v>
      </c>
      <c r="L864" s="2" t="s">
        <v>178</v>
      </c>
      <c r="M864" s="5">
        <v>44293.0</v>
      </c>
      <c r="N864" s="2" t="s">
        <v>5145</v>
      </c>
      <c r="O864" s="6" t="s">
        <v>5146</v>
      </c>
      <c r="P864" s="1" t="s">
        <v>5147</v>
      </c>
      <c r="Q864" s="2" t="s">
        <v>5148</v>
      </c>
      <c r="R864" s="2"/>
      <c r="S864" s="2"/>
      <c r="T864" s="2"/>
      <c r="U864" s="2"/>
      <c r="V864" s="2"/>
    </row>
    <row r="865">
      <c r="B865" s="37" t="s">
        <v>4928</v>
      </c>
      <c r="C865" s="16" t="s">
        <v>5084</v>
      </c>
      <c r="D865" s="16" t="s">
        <v>3846</v>
      </c>
      <c r="E865" s="16" t="s">
        <v>159</v>
      </c>
      <c r="F865" s="16" t="s">
        <v>923</v>
      </c>
      <c r="G865" s="16" t="s">
        <v>3070</v>
      </c>
      <c r="H865" s="16" t="s">
        <v>1869</v>
      </c>
      <c r="I865" s="16" t="s">
        <v>926</v>
      </c>
      <c r="J865" s="16" t="s">
        <v>207</v>
      </c>
      <c r="L865" s="2" t="s">
        <v>178</v>
      </c>
      <c r="M865" s="5">
        <v>44293.0</v>
      </c>
      <c r="N865" s="2" t="s">
        <v>5149</v>
      </c>
      <c r="O865" s="6" t="s">
        <v>5150</v>
      </c>
      <c r="P865" s="1" t="s">
        <v>5087</v>
      </c>
      <c r="Q865" s="2" t="s">
        <v>5151</v>
      </c>
      <c r="R865" s="2"/>
      <c r="S865" s="2"/>
      <c r="T865" s="2"/>
      <c r="U865" s="2"/>
      <c r="V865" s="2"/>
    </row>
    <row r="866">
      <c r="B866" s="37" t="s">
        <v>4928</v>
      </c>
      <c r="C866" s="40" t="s">
        <v>5084</v>
      </c>
      <c r="D866" s="16" t="s">
        <v>3846</v>
      </c>
      <c r="E866" s="16" t="s">
        <v>159</v>
      </c>
      <c r="F866" s="40" t="s">
        <v>923</v>
      </c>
      <c r="G866" s="16" t="s">
        <v>3070</v>
      </c>
      <c r="H866" s="40" t="s">
        <v>1869</v>
      </c>
      <c r="I866" s="16" t="s">
        <v>926</v>
      </c>
      <c r="J866" s="16" t="s">
        <v>207</v>
      </c>
      <c r="L866" s="2" t="s">
        <v>178</v>
      </c>
      <c r="M866" s="5">
        <v>44293.0</v>
      </c>
      <c r="N866" s="2" t="s">
        <v>5152</v>
      </c>
      <c r="O866" s="6" t="s">
        <v>5153</v>
      </c>
      <c r="P866" s="1" t="s">
        <v>5087</v>
      </c>
      <c r="Q866" s="2" t="s">
        <v>5151</v>
      </c>
      <c r="R866" s="2"/>
      <c r="S866" s="2"/>
      <c r="T866" s="2"/>
      <c r="U866" s="2"/>
      <c r="V866" s="2"/>
    </row>
    <row r="867">
      <c r="B867" s="37" t="s">
        <v>4928</v>
      </c>
      <c r="C867" s="16" t="s">
        <v>2315</v>
      </c>
      <c r="D867" s="16" t="s">
        <v>171</v>
      </c>
      <c r="E867" s="16" t="s">
        <v>172</v>
      </c>
      <c r="F867" s="16" t="s">
        <v>221</v>
      </c>
      <c r="G867" s="16" t="s">
        <v>245</v>
      </c>
      <c r="H867" s="16" t="s">
        <v>238</v>
      </c>
      <c r="I867" s="16" t="s">
        <v>437</v>
      </c>
      <c r="J867" s="16" t="s">
        <v>177</v>
      </c>
      <c r="L867" s="2" t="s">
        <v>178</v>
      </c>
      <c r="M867" s="5">
        <v>44293.0</v>
      </c>
      <c r="N867" s="2" t="s">
        <v>5154</v>
      </c>
      <c r="O867" s="6" t="s">
        <v>5155</v>
      </c>
      <c r="P867" s="1" t="s">
        <v>5073</v>
      </c>
      <c r="Q867" s="2" t="s">
        <v>5156</v>
      </c>
      <c r="R867" s="2"/>
      <c r="S867" s="2"/>
      <c r="T867" s="2"/>
      <c r="U867" s="2"/>
      <c r="V867" s="2"/>
    </row>
    <row r="868">
      <c r="B868" s="37" t="s">
        <v>4928</v>
      </c>
      <c r="C868" s="16" t="s">
        <v>5128</v>
      </c>
      <c r="D868" s="16" t="s">
        <v>171</v>
      </c>
      <c r="E868" s="16" t="s">
        <v>202</v>
      </c>
      <c r="F868" s="16" t="s">
        <v>193</v>
      </c>
      <c r="G868" s="16" t="s">
        <v>5129</v>
      </c>
      <c r="H868" s="16" t="s">
        <v>5130</v>
      </c>
      <c r="I868" s="16" t="s">
        <v>3857</v>
      </c>
      <c r="J868" s="16" t="s">
        <v>197</v>
      </c>
      <c r="L868" s="2" t="s">
        <v>178</v>
      </c>
      <c r="M868" s="5">
        <v>44293.0</v>
      </c>
      <c r="N868" s="2" t="s">
        <v>5157</v>
      </c>
      <c r="O868" s="6" t="s">
        <v>5158</v>
      </c>
      <c r="P868" s="1" t="s">
        <v>5133</v>
      </c>
      <c r="Q868" s="2" t="s">
        <v>5159</v>
      </c>
      <c r="R868" s="2"/>
      <c r="S868" s="2"/>
      <c r="T868" s="2"/>
      <c r="U868" s="2"/>
      <c r="V868" s="2"/>
    </row>
    <row r="869">
      <c r="B869" s="37" t="s">
        <v>4928</v>
      </c>
      <c r="C869" s="16" t="s">
        <v>960</v>
      </c>
      <c r="D869" s="16" t="s">
        <v>3846</v>
      </c>
      <c r="E869" s="16" t="s">
        <v>159</v>
      </c>
      <c r="F869" s="16" t="s">
        <v>221</v>
      </c>
      <c r="G869" s="16" t="s">
        <v>222</v>
      </c>
      <c r="H869" s="16" t="s">
        <v>962</v>
      </c>
      <c r="I869" s="16" t="s">
        <v>963</v>
      </c>
      <c r="J869" s="16" t="s">
        <v>177</v>
      </c>
      <c r="L869" s="2" t="s">
        <v>178</v>
      </c>
      <c r="M869" s="5">
        <v>44293.0</v>
      </c>
      <c r="N869" s="2" t="s">
        <v>5160</v>
      </c>
      <c r="O869" s="6" t="s">
        <v>5161</v>
      </c>
      <c r="P869" s="1" t="s">
        <v>5162</v>
      </c>
      <c r="Q869" s="2" t="s">
        <v>5163</v>
      </c>
      <c r="R869" s="2"/>
      <c r="S869" s="2"/>
      <c r="T869" s="2"/>
      <c r="U869" s="2"/>
      <c r="V869" s="2"/>
    </row>
    <row r="870">
      <c r="B870" s="37" t="s">
        <v>4928</v>
      </c>
      <c r="C870" s="16" t="s">
        <v>2315</v>
      </c>
      <c r="D870" s="16" t="s">
        <v>171</v>
      </c>
      <c r="E870" s="16" t="s">
        <v>172</v>
      </c>
      <c r="F870" s="16" t="s">
        <v>221</v>
      </c>
      <c r="G870" s="16" t="s">
        <v>245</v>
      </c>
      <c r="H870" s="16" t="s">
        <v>238</v>
      </c>
      <c r="I870" s="16" t="s">
        <v>437</v>
      </c>
      <c r="J870" s="16" t="s">
        <v>177</v>
      </c>
      <c r="L870" s="2" t="s">
        <v>178</v>
      </c>
      <c r="M870" s="5">
        <v>44293.0</v>
      </c>
      <c r="N870" s="2" t="s">
        <v>5164</v>
      </c>
      <c r="O870" s="6" t="s">
        <v>5165</v>
      </c>
      <c r="P870" s="1" t="s">
        <v>5073</v>
      </c>
      <c r="Q870" s="2" t="s">
        <v>5166</v>
      </c>
      <c r="R870" s="2"/>
      <c r="S870" s="2"/>
      <c r="T870" s="2"/>
      <c r="U870" s="2"/>
      <c r="V870" s="2"/>
    </row>
    <row r="871">
      <c r="B871" s="37" t="s">
        <v>4928</v>
      </c>
      <c r="C871" s="16" t="s">
        <v>5167</v>
      </c>
      <c r="D871" s="16" t="s">
        <v>3868</v>
      </c>
      <c r="E871" s="16" t="s">
        <v>5039</v>
      </c>
      <c r="F871" s="16" t="s">
        <v>5168</v>
      </c>
      <c r="G871" s="16" t="s">
        <v>5169</v>
      </c>
      <c r="H871" s="16" t="s">
        <v>1869</v>
      </c>
      <c r="I871" s="16" t="s">
        <v>371</v>
      </c>
      <c r="J871" s="16" t="s">
        <v>177</v>
      </c>
      <c r="L871" s="2" t="s">
        <v>178</v>
      </c>
      <c r="M871" s="5">
        <v>44293.0</v>
      </c>
      <c r="N871" s="2" t="s">
        <v>5170</v>
      </c>
      <c r="O871" s="6" t="s">
        <v>5171</v>
      </c>
      <c r="P871" s="1" t="s">
        <v>5172</v>
      </c>
      <c r="Q871" s="2" t="s">
        <v>5173</v>
      </c>
      <c r="R871" s="2"/>
      <c r="S871" s="2"/>
      <c r="T871" s="2"/>
      <c r="U871" s="2"/>
      <c r="V871" s="2"/>
    </row>
    <row r="872">
      <c r="B872" s="37" t="s">
        <v>4928</v>
      </c>
      <c r="C872" s="16" t="s">
        <v>5174</v>
      </c>
      <c r="D872" s="16" t="s">
        <v>3868</v>
      </c>
      <c r="E872" s="16" t="s">
        <v>5039</v>
      </c>
      <c r="F872" s="16" t="s">
        <v>229</v>
      </c>
      <c r="G872" s="16" t="s">
        <v>4713</v>
      </c>
      <c r="H872" s="16" t="s">
        <v>223</v>
      </c>
      <c r="I872" s="16" t="s">
        <v>5175</v>
      </c>
      <c r="J872" s="16" t="s">
        <v>197</v>
      </c>
      <c r="L872" s="2" t="s">
        <v>178</v>
      </c>
      <c r="M872" s="5">
        <v>44293.0</v>
      </c>
      <c r="N872" s="2" t="s">
        <v>5176</v>
      </c>
      <c r="O872" s="6" t="s">
        <v>5177</v>
      </c>
      <c r="P872" s="1" t="s">
        <v>5178</v>
      </c>
      <c r="Q872" s="2" t="s">
        <v>5179</v>
      </c>
      <c r="R872" s="2"/>
      <c r="S872" s="2"/>
      <c r="T872" s="2"/>
      <c r="U872" s="2"/>
      <c r="V872" s="2"/>
    </row>
    <row r="873">
      <c r="B873" s="37" t="s">
        <v>4928</v>
      </c>
      <c r="C873" s="16" t="s">
        <v>5084</v>
      </c>
      <c r="D873" s="16" t="s">
        <v>3846</v>
      </c>
      <c r="E873" s="16" t="s">
        <v>159</v>
      </c>
      <c r="F873" s="16" t="s">
        <v>923</v>
      </c>
      <c r="G873" s="16" t="s">
        <v>3070</v>
      </c>
      <c r="H873" s="16" t="s">
        <v>1869</v>
      </c>
      <c r="I873" s="16" t="s">
        <v>926</v>
      </c>
      <c r="J873" s="16" t="s">
        <v>207</v>
      </c>
      <c r="L873" s="2" t="s">
        <v>178</v>
      </c>
      <c r="M873" s="5">
        <v>44293.0</v>
      </c>
      <c r="N873" s="2" t="s">
        <v>5180</v>
      </c>
      <c r="O873" s="6" t="s">
        <v>5181</v>
      </c>
      <c r="P873" s="1" t="s">
        <v>5087</v>
      </c>
      <c r="Q873" s="2" t="s">
        <v>5182</v>
      </c>
      <c r="R873" s="2"/>
      <c r="S873" s="2"/>
      <c r="T873" s="2"/>
      <c r="U873" s="2"/>
      <c r="V873" s="2"/>
    </row>
    <row r="874">
      <c r="B874" s="37" t="s">
        <v>5183</v>
      </c>
      <c r="C874" s="38" t="s">
        <v>5184</v>
      </c>
      <c r="D874" s="38" t="s">
        <v>171</v>
      </c>
      <c r="E874" s="38" t="s">
        <v>172</v>
      </c>
      <c r="F874" s="38" t="s">
        <v>4227</v>
      </c>
      <c r="G874" s="38" t="s">
        <v>4862</v>
      </c>
      <c r="H874" s="38" t="s">
        <v>4862</v>
      </c>
      <c r="I874" s="38" t="s">
        <v>4863</v>
      </c>
      <c r="J874" s="38" t="s">
        <v>177</v>
      </c>
      <c r="L874" s="2" t="s">
        <v>1060</v>
      </c>
      <c r="M874" s="5">
        <v>44340.0</v>
      </c>
      <c r="N874" s="2" t="s">
        <v>5185</v>
      </c>
      <c r="O874" s="6" t="s">
        <v>5186</v>
      </c>
      <c r="P874" s="1" t="s">
        <v>5187</v>
      </c>
      <c r="Q874" s="2" t="s">
        <v>5188</v>
      </c>
      <c r="R874" s="2"/>
      <c r="S874" s="2"/>
      <c r="T874" s="2"/>
      <c r="U874" s="2"/>
      <c r="V874" s="2"/>
    </row>
    <row r="875">
      <c r="B875" s="37" t="s">
        <v>5183</v>
      </c>
      <c r="C875" s="38" t="s">
        <v>4861</v>
      </c>
      <c r="D875" s="38" t="s">
        <v>171</v>
      </c>
      <c r="E875" s="38" t="s">
        <v>172</v>
      </c>
      <c r="F875" s="38" t="s">
        <v>4227</v>
      </c>
      <c r="G875" s="38" t="s">
        <v>4862</v>
      </c>
      <c r="H875" s="38" t="s">
        <v>4862</v>
      </c>
      <c r="I875" s="38" t="s">
        <v>4863</v>
      </c>
      <c r="J875" s="38" t="s">
        <v>177</v>
      </c>
      <c r="L875" s="2" t="s">
        <v>1060</v>
      </c>
      <c r="M875" s="5">
        <v>44340.0</v>
      </c>
      <c r="N875" s="2" t="s">
        <v>5189</v>
      </c>
      <c r="O875" s="6" t="s">
        <v>5190</v>
      </c>
      <c r="P875" s="1" t="s">
        <v>5191</v>
      </c>
      <c r="Q875" s="2" t="s">
        <v>5188</v>
      </c>
      <c r="R875" s="2"/>
      <c r="S875" s="2"/>
      <c r="T875" s="2"/>
      <c r="U875" s="2"/>
      <c r="V875" s="2"/>
    </row>
    <row r="876">
      <c r="B876" s="37" t="s">
        <v>5183</v>
      </c>
      <c r="C876" s="38" t="s">
        <v>4868</v>
      </c>
      <c r="D876" s="38" t="s">
        <v>171</v>
      </c>
      <c r="E876" s="38" t="s">
        <v>172</v>
      </c>
      <c r="F876" s="38" t="s">
        <v>4227</v>
      </c>
      <c r="G876" s="38" t="s">
        <v>4862</v>
      </c>
      <c r="H876" s="38" t="s">
        <v>4862</v>
      </c>
      <c r="I876" s="38" t="s">
        <v>4869</v>
      </c>
      <c r="J876" s="38" t="s">
        <v>177</v>
      </c>
      <c r="L876" s="2" t="s">
        <v>1060</v>
      </c>
      <c r="M876" s="5">
        <v>44340.0</v>
      </c>
      <c r="N876" s="2" t="s">
        <v>5192</v>
      </c>
      <c r="O876" s="6" t="s">
        <v>5193</v>
      </c>
      <c r="P876" s="1" t="s">
        <v>5194</v>
      </c>
      <c r="Q876" s="2" t="s">
        <v>5195</v>
      </c>
      <c r="R876" s="2"/>
      <c r="S876" s="2"/>
      <c r="T876" s="2"/>
      <c r="U876" s="2"/>
      <c r="V876" s="2"/>
    </row>
    <row r="877">
      <c r="B877" s="37" t="s">
        <v>5183</v>
      </c>
      <c r="C877" s="38" t="s">
        <v>4880</v>
      </c>
      <c r="D877" s="38" t="s">
        <v>171</v>
      </c>
      <c r="E877" s="38" t="s">
        <v>172</v>
      </c>
      <c r="F877" s="39" t="s">
        <v>4881</v>
      </c>
      <c r="G877" s="38" t="s">
        <v>916</v>
      </c>
      <c r="H877" s="38" t="s">
        <v>4882</v>
      </c>
      <c r="I877" s="38" t="s">
        <v>312</v>
      </c>
      <c r="J877" s="38" t="s">
        <v>177</v>
      </c>
      <c r="L877" s="2" t="s">
        <v>1060</v>
      </c>
      <c r="M877" s="5">
        <v>44340.0</v>
      </c>
      <c r="N877" s="2" t="s">
        <v>5196</v>
      </c>
      <c r="O877" s="6" t="s">
        <v>5197</v>
      </c>
      <c r="P877" s="1" t="s">
        <v>5198</v>
      </c>
      <c r="Q877" s="2" t="s">
        <v>5199</v>
      </c>
      <c r="R877" s="2"/>
      <c r="S877" s="2"/>
      <c r="T877" s="2"/>
      <c r="U877" s="2"/>
      <c r="V877" s="2"/>
    </row>
    <row r="878">
      <c r="B878" s="37" t="s">
        <v>5200</v>
      </c>
      <c r="C878" s="38" t="s">
        <v>4880</v>
      </c>
      <c r="D878" s="38" t="s">
        <v>171</v>
      </c>
      <c r="E878" s="38" t="s">
        <v>172</v>
      </c>
      <c r="F878" s="39" t="s">
        <v>4881</v>
      </c>
      <c r="G878" s="38" t="s">
        <v>916</v>
      </c>
      <c r="H878" s="38" t="s">
        <v>4882</v>
      </c>
      <c r="I878" s="38" t="s">
        <v>312</v>
      </c>
      <c r="J878" s="38" t="s">
        <v>177</v>
      </c>
      <c r="L878" s="2" t="s">
        <v>5201</v>
      </c>
      <c r="M878" s="5" t="s">
        <v>5202</v>
      </c>
      <c r="N878" s="2" t="s">
        <v>5203</v>
      </c>
      <c r="O878" s="6" t="s">
        <v>5204</v>
      </c>
      <c r="P878" s="1" t="s">
        <v>5205</v>
      </c>
      <c r="Q878" s="2" t="s">
        <v>4886</v>
      </c>
      <c r="R878" s="2"/>
      <c r="S878" s="2"/>
      <c r="T878" s="2"/>
      <c r="U878" s="2"/>
      <c r="V878" s="2"/>
    </row>
    <row r="879">
      <c r="B879" s="37" t="s">
        <v>5200</v>
      </c>
      <c r="C879" s="38" t="s">
        <v>2315</v>
      </c>
      <c r="D879" s="38" t="s">
        <v>5206</v>
      </c>
      <c r="E879" s="38" t="s">
        <v>172</v>
      </c>
      <c r="F879" s="38" t="s">
        <v>229</v>
      </c>
      <c r="G879" s="38" t="s">
        <v>916</v>
      </c>
      <c r="H879" s="41" t="s">
        <v>816</v>
      </c>
      <c r="I879" s="38" t="s">
        <v>437</v>
      </c>
      <c r="J879" s="38" t="s">
        <v>177</v>
      </c>
      <c r="L879" s="2" t="s">
        <v>5201</v>
      </c>
      <c r="M879" s="5" t="s">
        <v>5202</v>
      </c>
      <c r="N879" s="2" t="s">
        <v>5207</v>
      </c>
      <c r="O879" s="6" t="s">
        <v>5208</v>
      </c>
      <c r="P879" s="1" t="s">
        <v>5209</v>
      </c>
      <c r="Q879" s="2" t="s">
        <v>5210</v>
      </c>
      <c r="R879" s="2"/>
      <c r="S879" s="2"/>
      <c r="T879" s="2"/>
      <c r="U879" s="2"/>
      <c r="V879" s="2"/>
    </row>
    <row r="880">
      <c r="B880" s="37" t="s">
        <v>5200</v>
      </c>
      <c r="C880" s="38" t="s">
        <v>2004</v>
      </c>
      <c r="D880" s="38" t="s">
        <v>3846</v>
      </c>
      <c r="E880" s="38" t="s">
        <v>159</v>
      </c>
      <c r="F880" s="38" t="s">
        <v>229</v>
      </c>
      <c r="G880" s="38" t="s">
        <v>275</v>
      </c>
      <c r="H880" s="38" t="s">
        <v>2005</v>
      </c>
      <c r="I880" s="38" t="s">
        <v>963</v>
      </c>
      <c r="J880" s="38" t="s">
        <v>177</v>
      </c>
      <c r="L880" s="2" t="s">
        <v>5201</v>
      </c>
      <c r="M880" s="5" t="s">
        <v>5202</v>
      </c>
      <c r="N880" s="2" t="s">
        <v>5211</v>
      </c>
      <c r="O880" s="6" t="s">
        <v>5212</v>
      </c>
      <c r="P880" s="1" t="s">
        <v>5213</v>
      </c>
      <c r="Q880" s="2" t="s">
        <v>5214</v>
      </c>
      <c r="R880" s="2"/>
      <c r="S880" s="2"/>
      <c r="T880" s="2"/>
      <c r="U880" s="2"/>
      <c r="V880" s="2"/>
    </row>
    <row r="881">
      <c r="B881" s="37" t="s">
        <v>5200</v>
      </c>
      <c r="C881" s="38" t="s">
        <v>5215</v>
      </c>
      <c r="D881" s="38" t="s">
        <v>3169</v>
      </c>
      <c r="E881" s="38" t="s">
        <v>159</v>
      </c>
      <c r="F881" s="38" t="s">
        <v>213</v>
      </c>
      <c r="G881" s="38" t="s">
        <v>1883</v>
      </c>
      <c r="H881" s="38" t="s">
        <v>5216</v>
      </c>
      <c r="I881" s="38" t="s">
        <v>5217</v>
      </c>
      <c r="J881" s="38" t="s">
        <v>177</v>
      </c>
      <c r="L881" s="2" t="s">
        <v>5201</v>
      </c>
      <c r="M881" s="5" t="s">
        <v>5202</v>
      </c>
      <c r="N881" s="2" t="s">
        <v>5218</v>
      </c>
      <c r="O881" s="6" t="s">
        <v>5219</v>
      </c>
      <c r="P881" s="1" t="s">
        <v>5220</v>
      </c>
      <c r="Q881" s="2" t="s">
        <v>5221</v>
      </c>
      <c r="R881" s="2"/>
      <c r="S881" s="2"/>
      <c r="T881" s="2"/>
      <c r="U881" s="2"/>
      <c r="V881" s="2"/>
    </row>
    <row r="882">
      <c r="B882" s="37" t="s">
        <v>5200</v>
      </c>
      <c r="C882" s="38" t="s">
        <v>5222</v>
      </c>
      <c r="D882" s="38" t="s">
        <v>673</v>
      </c>
      <c r="E882" s="38" t="s">
        <v>741</v>
      </c>
      <c r="F882" s="38" t="s">
        <v>213</v>
      </c>
      <c r="G882" s="38" t="s">
        <v>830</v>
      </c>
      <c r="H882" s="38" t="s">
        <v>5223</v>
      </c>
      <c r="I882" s="38" t="s">
        <v>5224</v>
      </c>
      <c r="J882" s="38" t="s">
        <v>177</v>
      </c>
      <c r="L882" s="2" t="s">
        <v>5201</v>
      </c>
      <c r="M882" s="5" t="s">
        <v>5202</v>
      </c>
      <c r="N882" s="2" t="s">
        <v>5225</v>
      </c>
      <c r="O882" s="6" t="s">
        <v>5226</v>
      </c>
      <c r="P882" s="1" t="s">
        <v>5227</v>
      </c>
      <c r="Q882" s="2" t="s">
        <v>5228</v>
      </c>
      <c r="R882" s="2"/>
      <c r="S882" s="2"/>
      <c r="T882" s="2"/>
      <c r="U882" s="2"/>
      <c r="V882" s="2"/>
    </row>
    <row r="883">
      <c r="B883" s="37" t="s">
        <v>5200</v>
      </c>
      <c r="C883" s="38" t="s">
        <v>5229</v>
      </c>
      <c r="D883" s="38" t="s">
        <v>3846</v>
      </c>
      <c r="E883" s="38" t="s">
        <v>159</v>
      </c>
      <c r="F883" s="38" t="s">
        <v>229</v>
      </c>
      <c r="G883" s="38" t="s">
        <v>153</v>
      </c>
      <c r="H883" s="38" t="s">
        <v>231</v>
      </c>
      <c r="I883" s="38" t="s">
        <v>1032</v>
      </c>
      <c r="J883" s="38" t="s">
        <v>177</v>
      </c>
      <c r="L883" s="2" t="s">
        <v>5201</v>
      </c>
      <c r="M883" s="5" t="s">
        <v>5202</v>
      </c>
      <c r="N883" s="2" t="s">
        <v>5230</v>
      </c>
      <c r="O883" s="6" t="s">
        <v>5231</v>
      </c>
      <c r="P883" s="1" t="s">
        <v>5232</v>
      </c>
      <c r="Q883" s="2" t="s">
        <v>5233</v>
      </c>
      <c r="R883" s="2"/>
      <c r="S883" s="2"/>
      <c r="T883" s="2"/>
      <c r="U883" s="2"/>
      <c r="V883" s="2"/>
    </row>
    <row r="884">
      <c r="B884" s="37" t="s">
        <v>5200</v>
      </c>
      <c r="C884" s="41" t="s">
        <v>4783</v>
      </c>
      <c r="D884" s="38" t="s">
        <v>3846</v>
      </c>
      <c r="E884" s="38" t="s">
        <v>159</v>
      </c>
      <c r="F884" s="41" t="s">
        <v>229</v>
      </c>
      <c r="G884" s="38" t="s">
        <v>275</v>
      </c>
      <c r="H884" s="41" t="s">
        <v>3437</v>
      </c>
      <c r="I884" s="38" t="s">
        <v>952</v>
      </c>
      <c r="J884" s="38" t="s">
        <v>177</v>
      </c>
      <c r="L884" s="2" t="s">
        <v>5201</v>
      </c>
      <c r="M884" s="5" t="s">
        <v>5202</v>
      </c>
      <c r="N884" s="2" t="s">
        <v>5234</v>
      </c>
      <c r="O884" s="6" t="s">
        <v>5235</v>
      </c>
      <c r="P884" s="1" t="s">
        <v>5236</v>
      </c>
      <c r="Q884" s="2" t="s">
        <v>5237</v>
      </c>
      <c r="R884" s="2"/>
      <c r="S884" s="2"/>
      <c r="T884" s="2"/>
      <c r="U884" s="2"/>
      <c r="V884" s="2"/>
    </row>
    <row r="885">
      <c r="B885" s="37" t="s">
        <v>5200</v>
      </c>
      <c r="C885" s="38" t="s">
        <v>937</v>
      </c>
      <c r="D885" s="38" t="s">
        <v>3846</v>
      </c>
      <c r="E885" s="38" t="s">
        <v>159</v>
      </c>
      <c r="F885" s="38" t="s">
        <v>229</v>
      </c>
      <c r="G885" s="38" t="s">
        <v>275</v>
      </c>
      <c r="H885" s="38" t="s">
        <v>5238</v>
      </c>
      <c r="I885" s="38" t="s">
        <v>319</v>
      </c>
      <c r="J885" s="38" t="s">
        <v>177</v>
      </c>
      <c r="L885" s="2" t="s">
        <v>5201</v>
      </c>
      <c r="M885" s="5" t="s">
        <v>5202</v>
      </c>
      <c r="N885" s="2" t="s">
        <v>5239</v>
      </c>
      <c r="O885" s="6" t="s">
        <v>5240</v>
      </c>
      <c r="P885" s="1" t="s">
        <v>5241</v>
      </c>
      <c r="Q885" s="2" t="s">
        <v>5242</v>
      </c>
      <c r="R885" s="2"/>
      <c r="S885" s="2"/>
      <c r="T885" s="2"/>
      <c r="U885" s="2"/>
      <c r="V885" s="2"/>
    </row>
    <row r="886">
      <c r="B886" s="37" t="s">
        <v>5200</v>
      </c>
      <c r="C886" s="38" t="s">
        <v>211</v>
      </c>
      <c r="D886" s="38" t="s">
        <v>3169</v>
      </c>
      <c r="E886" s="38" t="s">
        <v>159</v>
      </c>
      <c r="F886" s="38" t="s">
        <v>1289</v>
      </c>
      <c r="G886" s="38" t="s">
        <v>214</v>
      </c>
      <c r="H886" s="38" t="s">
        <v>215</v>
      </c>
      <c r="I886" s="38" t="s">
        <v>216</v>
      </c>
      <c r="J886" s="38" t="s">
        <v>177</v>
      </c>
      <c r="L886" s="2" t="s">
        <v>5201</v>
      </c>
      <c r="M886" s="5" t="s">
        <v>5202</v>
      </c>
      <c r="N886" s="2" t="s">
        <v>5243</v>
      </c>
      <c r="O886" s="6" t="s">
        <v>5244</v>
      </c>
      <c r="P886" s="1" t="s">
        <v>5245</v>
      </c>
      <c r="Q886" s="2" t="s">
        <v>5246</v>
      </c>
      <c r="R886" s="2"/>
      <c r="S886" s="2"/>
      <c r="T886" s="2"/>
      <c r="U886" s="2"/>
      <c r="V886" s="2"/>
    </row>
    <row r="887">
      <c r="B887" s="37" t="s">
        <v>5200</v>
      </c>
      <c r="C887" s="38" t="s">
        <v>5247</v>
      </c>
      <c r="D887" s="38" t="s">
        <v>3846</v>
      </c>
      <c r="E887" s="38" t="s">
        <v>159</v>
      </c>
      <c r="F887" s="38" t="s">
        <v>229</v>
      </c>
      <c r="G887" s="38" t="s">
        <v>5248</v>
      </c>
      <c r="H887" s="38" t="s">
        <v>5249</v>
      </c>
      <c r="I887" s="38" t="s">
        <v>4169</v>
      </c>
      <c r="J887" s="38" t="s">
        <v>177</v>
      </c>
      <c r="L887" s="2" t="s">
        <v>5201</v>
      </c>
      <c r="M887" s="5" t="s">
        <v>5202</v>
      </c>
      <c r="N887" s="2" t="s">
        <v>5250</v>
      </c>
      <c r="O887" s="6" t="s">
        <v>5251</v>
      </c>
      <c r="P887" s="1" t="s">
        <v>5252</v>
      </c>
      <c r="Q887" s="2" t="s">
        <v>5253</v>
      </c>
      <c r="R887" s="2"/>
      <c r="S887" s="2"/>
      <c r="T887" s="2"/>
      <c r="U887" s="2"/>
      <c r="V887" s="2"/>
    </row>
    <row r="888">
      <c r="B888" s="37" t="s">
        <v>5200</v>
      </c>
      <c r="C888" s="38" t="s">
        <v>1594</v>
      </c>
      <c r="D888" s="38" t="s">
        <v>3169</v>
      </c>
      <c r="E888" s="38" t="s">
        <v>159</v>
      </c>
      <c r="F888" s="38" t="s">
        <v>229</v>
      </c>
      <c r="G888" s="38" t="s">
        <v>275</v>
      </c>
      <c r="H888" s="38" t="s">
        <v>816</v>
      </c>
      <c r="I888" s="38" t="s">
        <v>239</v>
      </c>
      <c r="J888" s="38" t="s">
        <v>177</v>
      </c>
      <c r="L888" s="2" t="s">
        <v>5201</v>
      </c>
      <c r="M888" s="5" t="s">
        <v>5202</v>
      </c>
      <c r="N888" s="2" t="s">
        <v>5254</v>
      </c>
      <c r="O888" s="6" t="s">
        <v>5255</v>
      </c>
      <c r="P888" s="1" t="s">
        <v>5256</v>
      </c>
      <c r="Q888" s="2" t="s">
        <v>5257</v>
      </c>
      <c r="R888" s="2"/>
      <c r="S888" s="2"/>
      <c r="T888" s="2"/>
      <c r="U888" s="2"/>
      <c r="V888" s="2"/>
    </row>
    <row r="889">
      <c r="B889" s="37" t="s">
        <v>5200</v>
      </c>
      <c r="C889" s="38" t="s">
        <v>5258</v>
      </c>
      <c r="D889" s="38" t="s">
        <v>3846</v>
      </c>
      <c r="E889" s="38" t="s">
        <v>159</v>
      </c>
      <c r="F889" s="38" t="s">
        <v>267</v>
      </c>
      <c r="G889" s="38" t="s">
        <v>5259</v>
      </c>
      <c r="H889" s="38" t="s">
        <v>5260</v>
      </c>
      <c r="I889" s="38" t="s">
        <v>5261</v>
      </c>
      <c r="J889" s="38" t="s">
        <v>177</v>
      </c>
      <c r="L889" s="2" t="s">
        <v>5201</v>
      </c>
      <c r="M889" s="5" t="s">
        <v>5202</v>
      </c>
      <c r="N889" s="2" t="s">
        <v>5262</v>
      </c>
      <c r="O889" s="6" t="s">
        <v>5263</v>
      </c>
      <c r="P889" s="1" t="s">
        <v>5264</v>
      </c>
      <c r="Q889" s="2" t="s">
        <v>5265</v>
      </c>
      <c r="R889" s="2"/>
      <c r="S889" s="2"/>
      <c r="T889" s="2"/>
      <c r="U889" s="2"/>
      <c r="V889" s="2"/>
    </row>
    <row r="890">
      <c r="B890" s="37" t="s">
        <v>5200</v>
      </c>
      <c r="C890" s="38" t="s">
        <v>5266</v>
      </c>
      <c r="D890" s="38" t="s">
        <v>3169</v>
      </c>
      <c r="E890" s="38" t="s">
        <v>159</v>
      </c>
      <c r="F890" s="38" t="s">
        <v>213</v>
      </c>
      <c r="G890" s="38" t="s">
        <v>830</v>
      </c>
      <c r="H890" s="38" t="s">
        <v>612</v>
      </c>
      <c r="I890" s="38" t="s">
        <v>5267</v>
      </c>
      <c r="J890" s="38" t="s">
        <v>177</v>
      </c>
      <c r="L890" s="2" t="s">
        <v>5201</v>
      </c>
      <c r="M890" s="5" t="s">
        <v>5202</v>
      </c>
      <c r="N890" s="2" t="s">
        <v>5268</v>
      </c>
      <c r="O890" s="6" t="s">
        <v>5269</v>
      </c>
      <c r="P890" s="1" t="s">
        <v>5270</v>
      </c>
      <c r="Q890" s="2" t="s">
        <v>5271</v>
      </c>
      <c r="R890" s="2"/>
      <c r="S890" s="2"/>
      <c r="T890" s="2"/>
      <c r="U890" s="2"/>
      <c r="V890" s="2"/>
    </row>
    <row r="891">
      <c r="B891" s="37" t="s">
        <v>5200</v>
      </c>
      <c r="C891" s="38" t="s">
        <v>5272</v>
      </c>
      <c r="D891" s="38" t="s">
        <v>3169</v>
      </c>
      <c r="E891" s="38" t="s">
        <v>159</v>
      </c>
      <c r="F891" s="38" t="s">
        <v>5273</v>
      </c>
      <c r="G891" s="38" t="s">
        <v>5274</v>
      </c>
      <c r="H891" s="38" t="s">
        <v>5275</v>
      </c>
      <c r="I891" s="38" t="s">
        <v>5276</v>
      </c>
      <c r="J891" s="38" t="s">
        <v>177</v>
      </c>
      <c r="L891" s="2" t="s">
        <v>5201</v>
      </c>
      <c r="M891" s="5" t="s">
        <v>5202</v>
      </c>
      <c r="N891" s="2" t="s">
        <v>5277</v>
      </c>
      <c r="O891" s="6" t="s">
        <v>5278</v>
      </c>
      <c r="P891" s="1" t="s">
        <v>5279</v>
      </c>
      <c r="Q891" s="2" t="s">
        <v>5280</v>
      </c>
      <c r="R891" s="2"/>
      <c r="S891" s="2"/>
      <c r="T891" s="2"/>
      <c r="U891" s="2"/>
      <c r="V891" s="2"/>
    </row>
    <row r="892">
      <c r="B892" s="37" t="s">
        <v>5200</v>
      </c>
      <c r="C892" s="38" t="s">
        <v>5281</v>
      </c>
      <c r="D892" s="38" t="s">
        <v>5206</v>
      </c>
      <c r="E892" s="38" t="s">
        <v>172</v>
      </c>
      <c r="F892" s="38" t="s">
        <v>152</v>
      </c>
      <c r="G892" s="38" t="s">
        <v>275</v>
      </c>
      <c r="H892" s="38" t="s">
        <v>341</v>
      </c>
      <c r="I892" s="38" t="s">
        <v>437</v>
      </c>
      <c r="J892" s="38" t="s">
        <v>177</v>
      </c>
      <c r="L892" s="2" t="s">
        <v>5201</v>
      </c>
      <c r="M892" s="5" t="s">
        <v>5202</v>
      </c>
      <c r="N892" s="2" t="s">
        <v>5282</v>
      </c>
      <c r="O892" s="6" t="s">
        <v>5283</v>
      </c>
      <c r="P892" s="1" t="s">
        <v>5284</v>
      </c>
      <c r="Q892" s="2" t="s">
        <v>5285</v>
      </c>
      <c r="R892" s="2"/>
      <c r="S892" s="2"/>
      <c r="T892" s="2"/>
      <c r="U892" s="2"/>
      <c r="V892" s="2"/>
    </row>
    <row r="893">
      <c r="B893" s="37" t="s">
        <v>5200</v>
      </c>
      <c r="C893" s="38" t="s">
        <v>5286</v>
      </c>
      <c r="D893" s="38" t="s">
        <v>5206</v>
      </c>
      <c r="E893" s="38" t="s">
        <v>172</v>
      </c>
      <c r="F893" s="38" t="s">
        <v>229</v>
      </c>
      <c r="G893" s="38" t="s">
        <v>230</v>
      </c>
      <c r="H893" s="38" t="s">
        <v>231</v>
      </c>
      <c r="I893" s="38" t="s">
        <v>186</v>
      </c>
      <c r="J893" s="38" t="s">
        <v>177</v>
      </c>
      <c r="L893" s="2" t="s">
        <v>5201</v>
      </c>
      <c r="M893" s="5" t="s">
        <v>5202</v>
      </c>
      <c r="N893" s="2" t="s">
        <v>5287</v>
      </c>
      <c r="O893" s="6" t="s">
        <v>5288</v>
      </c>
      <c r="P893" s="1" t="s">
        <v>5289</v>
      </c>
      <c r="Q893" s="2" t="s">
        <v>5290</v>
      </c>
      <c r="R893" s="2"/>
      <c r="S893" s="2"/>
      <c r="T893" s="2"/>
      <c r="U893" s="2"/>
      <c r="V893" s="2"/>
    </row>
    <row r="894">
      <c r="B894" s="37" t="s">
        <v>5200</v>
      </c>
      <c r="C894" s="38" t="s">
        <v>5291</v>
      </c>
      <c r="D894" s="38" t="s">
        <v>3846</v>
      </c>
      <c r="E894" s="38" t="s">
        <v>159</v>
      </c>
      <c r="F894" s="38" t="s">
        <v>152</v>
      </c>
      <c r="G894" s="38" t="s">
        <v>153</v>
      </c>
      <c r="H894" s="38" t="s">
        <v>370</v>
      </c>
      <c r="I894" s="38" t="s">
        <v>5292</v>
      </c>
      <c r="J894" s="38" t="s">
        <v>177</v>
      </c>
      <c r="L894" s="2" t="s">
        <v>5201</v>
      </c>
      <c r="M894" s="5" t="s">
        <v>5202</v>
      </c>
      <c r="N894" s="2" t="s">
        <v>5293</v>
      </c>
      <c r="O894" s="6" t="s">
        <v>5294</v>
      </c>
      <c r="P894" s="1" t="s">
        <v>5295</v>
      </c>
      <c r="Q894" s="2" t="s">
        <v>5296</v>
      </c>
      <c r="R894" s="2"/>
      <c r="S894" s="2"/>
      <c r="T894" s="2"/>
      <c r="U894" s="2"/>
      <c r="V894" s="2"/>
    </row>
    <row r="895">
      <c r="B895" s="37" t="s">
        <v>5200</v>
      </c>
      <c r="C895" s="38" t="s">
        <v>1084</v>
      </c>
      <c r="D895" s="38" t="s">
        <v>3846</v>
      </c>
      <c r="E895" s="38" t="s">
        <v>159</v>
      </c>
      <c r="F895" s="38" t="s">
        <v>229</v>
      </c>
      <c r="G895" s="38" t="s">
        <v>275</v>
      </c>
      <c r="H895" s="38" t="s">
        <v>282</v>
      </c>
      <c r="I895" s="38" t="s">
        <v>2210</v>
      </c>
      <c r="J895" s="38" t="s">
        <v>177</v>
      </c>
      <c r="L895" s="2" t="s">
        <v>5201</v>
      </c>
      <c r="M895" s="5" t="s">
        <v>5202</v>
      </c>
      <c r="N895" s="2" t="s">
        <v>5297</v>
      </c>
      <c r="O895" s="6" t="s">
        <v>5298</v>
      </c>
      <c r="P895" s="1" t="s">
        <v>5299</v>
      </c>
      <c r="Q895" s="2" t="s">
        <v>5300</v>
      </c>
      <c r="R895" s="2"/>
      <c r="S895" s="2"/>
      <c r="T895" s="2"/>
      <c r="U895" s="2"/>
      <c r="V895" s="2"/>
    </row>
    <row r="896">
      <c r="B896" s="37" t="s">
        <v>5200</v>
      </c>
      <c r="C896" s="38" t="s">
        <v>2085</v>
      </c>
      <c r="D896" s="38" t="s">
        <v>3846</v>
      </c>
      <c r="E896" s="38" t="s">
        <v>159</v>
      </c>
      <c r="F896" s="38" t="s">
        <v>229</v>
      </c>
      <c r="G896" s="38" t="s">
        <v>1483</v>
      </c>
      <c r="H896" s="38" t="s">
        <v>282</v>
      </c>
      <c r="I896" s="38" t="s">
        <v>2086</v>
      </c>
      <c r="J896" s="38" t="s">
        <v>177</v>
      </c>
      <c r="L896" s="2" t="s">
        <v>5201</v>
      </c>
      <c r="M896" s="5" t="s">
        <v>5202</v>
      </c>
      <c r="N896" s="2" t="s">
        <v>5301</v>
      </c>
      <c r="O896" s="6" t="s">
        <v>5302</v>
      </c>
      <c r="P896" s="1" t="s">
        <v>5303</v>
      </c>
      <c r="Q896" s="2" t="s">
        <v>5304</v>
      </c>
      <c r="R896" s="2"/>
      <c r="S896" s="2"/>
      <c r="T896" s="2"/>
      <c r="U896" s="2"/>
      <c r="V896" s="2"/>
    </row>
    <row r="897">
      <c r="B897" s="37" t="s">
        <v>5200</v>
      </c>
      <c r="C897" s="38" t="s">
        <v>3571</v>
      </c>
      <c r="D897" s="38" t="s">
        <v>3169</v>
      </c>
      <c r="E897" s="38" t="s">
        <v>159</v>
      </c>
      <c r="F897" s="38" t="s">
        <v>5305</v>
      </c>
      <c r="G897" s="38" t="s">
        <v>275</v>
      </c>
      <c r="H897" s="38" t="s">
        <v>2005</v>
      </c>
      <c r="I897" s="38" t="s">
        <v>3410</v>
      </c>
      <c r="J897" s="38" t="s">
        <v>177</v>
      </c>
      <c r="L897" s="2" t="s">
        <v>5201</v>
      </c>
      <c r="M897" s="5" t="s">
        <v>5202</v>
      </c>
      <c r="N897" s="2" t="s">
        <v>5306</v>
      </c>
      <c r="O897" s="6" t="s">
        <v>5307</v>
      </c>
      <c r="P897" s="1" t="s">
        <v>5308</v>
      </c>
      <c r="Q897" s="2" t="s">
        <v>5309</v>
      </c>
      <c r="R897" s="2"/>
      <c r="S897" s="2"/>
      <c r="T897" s="2"/>
      <c r="U897" s="2"/>
      <c r="V897" s="2"/>
    </row>
    <row r="898">
      <c r="B898" s="37" t="s">
        <v>5200</v>
      </c>
      <c r="C898" s="38" t="s">
        <v>908</v>
      </c>
      <c r="D898" s="38" t="s">
        <v>3169</v>
      </c>
      <c r="E898" s="38" t="s">
        <v>172</v>
      </c>
      <c r="F898" s="38" t="s">
        <v>152</v>
      </c>
      <c r="G898" s="38" t="s">
        <v>153</v>
      </c>
      <c r="H898" s="38" t="s">
        <v>909</v>
      </c>
      <c r="I898" s="38" t="s">
        <v>910</v>
      </c>
      <c r="J898" s="38" t="s">
        <v>177</v>
      </c>
      <c r="L898" s="2" t="s">
        <v>5201</v>
      </c>
      <c r="M898" s="5" t="s">
        <v>5202</v>
      </c>
      <c r="N898" s="2" t="s">
        <v>5310</v>
      </c>
      <c r="O898" s="6" t="s">
        <v>5311</v>
      </c>
      <c r="P898" s="1" t="s">
        <v>5312</v>
      </c>
      <c r="Q898" s="2" t="s">
        <v>5313</v>
      </c>
      <c r="R898" s="2"/>
      <c r="S898" s="2"/>
      <c r="T898" s="2"/>
      <c r="U898" s="2"/>
      <c r="V898" s="2"/>
    </row>
    <row r="899">
      <c r="B899" s="37" t="s">
        <v>5200</v>
      </c>
      <c r="C899" s="38" t="s">
        <v>5314</v>
      </c>
      <c r="D899" s="38" t="s">
        <v>673</v>
      </c>
      <c r="E899" s="38" t="s">
        <v>741</v>
      </c>
      <c r="F899" s="38" t="s">
        <v>152</v>
      </c>
      <c r="G899" s="38" t="s">
        <v>153</v>
      </c>
      <c r="H899" s="38" t="s">
        <v>370</v>
      </c>
      <c r="I899" s="38" t="s">
        <v>5033</v>
      </c>
      <c r="J899" s="38" t="s">
        <v>177</v>
      </c>
      <c r="L899" s="2" t="s">
        <v>5201</v>
      </c>
      <c r="M899" s="5" t="s">
        <v>5202</v>
      </c>
      <c r="N899" s="2" t="s">
        <v>5315</v>
      </c>
      <c r="O899" s="6" t="s">
        <v>5316</v>
      </c>
      <c r="P899" s="1" t="s">
        <v>5317</v>
      </c>
      <c r="Q899" s="2" t="s">
        <v>5318</v>
      </c>
      <c r="R899" s="2"/>
      <c r="S899" s="2"/>
      <c r="T899" s="2"/>
      <c r="U899" s="2"/>
      <c r="V899" s="2"/>
    </row>
    <row r="900">
      <c r="B900" s="37" t="s">
        <v>5200</v>
      </c>
      <c r="C900" s="38" t="s">
        <v>5319</v>
      </c>
      <c r="D900" s="38" t="s">
        <v>3169</v>
      </c>
      <c r="E900" s="38" t="s">
        <v>159</v>
      </c>
      <c r="F900" s="38" t="s">
        <v>5320</v>
      </c>
      <c r="G900" s="38" t="s">
        <v>275</v>
      </c>
      <c r="H900" s="38" t="s">
        <v>276</v>
      </c>
      <c r="I900" s="38" t="s">
        <v>155</v>
      </c>
      <c r="J900" s="38" t="s">
        <v>177</v>
      </c>
      <c r="L900" s="2" t="s">
        <v>5201</v>
      </c>
      <c r="M900" s="5" t="s">
        <v>5202</v>
      </c>
      <c r="N900" s="2" t="s">
        <v>5321</v>
      </c>
      <c r="O900" s="6" t="s">
        <v>5322</v>
      </c>
      <c r="P900" s="1" t="s">
        <v>5323</v>
      </c>
      <c r="Q900" s="2" t="s">
        <v>5324</v>
      </c>
      <c r="R900" s="2"/>
      <c r="S900" s="2"/>
      <c r="T900" s="2"/>
      <c r="U900" s="2"/>
      <c r="V900" s="2"/>
    </row>
    <row r="901">
      <c r="B901" s="37" t="s">
        <v>5200</v>
      </c>
      <c r="C901" s="38" t="s">
        <v>5325</v>
      </c>
      <c r="D901" s="38" t="s">
        <v>3169</v>
      </c>
      <c r="E901" s="38" t="s">
        <v>159</v>
      </c>
      <c r="F901" s="38" t="s">
        <v>229</v>
      </c>
      <c r="G901" s="38" t="s">
        <v>275</v>
      </c>
      <c r="H901" s="38" t="s">
        <v>807</v>
      </c>
      <c r="I901" s="38" t="s">
        <v>5026</v>
      </c>
      <c r="J901" s="38" t="s">
        <v>177</v>
      </c>
      <c r="L901" s="2" t="s">
        <v>5201</v>
      </c>
      <c r="M901" s="5" t="s">
        <v>5202</v>
      </c>
      <c r="N901" s="2" t="s">
        <v>5326</v>
      </c>
      <c r="O901" s="6" t="s">
        <v>5327</v>
      </c>
      <c r="P901" s="1" t="s">
        <v>5328</v>
      </c>
      <c r="Q901" s="2" t="s">
        <v>5329</v>
      </c>
      <c r="R901" s="2"/>
      <c r="S901" s="2"/>
      <c r="T901" s="2"/>
      <c r="U901" s="2"/>
      <c r="V901" s="2"/>
    </row>
    <row r="902">
      <c r="B902" s="37" t="s">
        <v>5200</v>
      </c>
      <c r="C902" s="38" t="s">
        <v>3845</v>
      </c>
      <c r="D902" s="38" t="s">
        <v>3846</v>
      </c>
      <c r="E902" s="38" t="s">
        <v>159</v>
      </c>
      <c r="F902" s="38" t="s">
        <v>1018</v>
      </c>
      <c r="G902" s="38" t="s">
        <v>153</v>
      </c>
      <c r="H902" s="38" t="s">
        <v>1123</v>
      </c>
      <c r="I902" s="38" t="s">
        <v>3847</v>
      </c>
      <c r="J902" s="38" t="s">
        <v>177</v>
      </c>
      <c r="L902" s="2" t="s">
        <v>5201</v>
      </c>
      <c r="M902" s="5" t="s">
        <v>5202</v>
      </c>
      <c r="N902" s="2" t="s">
        <v>5330</v>
      </c>
      <c r="O902" s="6" t="s">
        <v>5331</v>
      </c>
      <c r="P902" s="1" t="s">
        <v>5332</v>
      </c>
      <c r="Q902" s="2" t="s">
        <v>5333</v>
      </c>
      <c r="R902" s="2"/>
      <c r="S902" s="2"/>
      <c r="T902" s="2"/>
      <c r="U902" s="2"/>
      <c r="V902" s="2"/>
    </row>
    <row r="903">
      <c r="B903" s="37" t="s">
        <v>5200</v>
      </c>
      <c r="C903" s="38" t="s">
        <v>5334</v>
      </c>
      <c r="D903" s="38" t="s">
        <v>3846</v>
      </c>
      <c r="E903" s="38" t="s">
        <v>159</v>
      </c>
      <c r="F903" s="38" t="s">
        <v>213</v>
      </c>
      <c r="G903" s="38" t="s">
        <v>214</v>
      </c>
      <c r="H903" s="38" t="s">
        <v>3437</v>
      </c>
      <c r="I903" s="38" t="s">
        <v>5335</v>
      </c>
      <c r="J903" s="38" t="s">
        <v>177</v>
      </c>
      <c r="L903" s="2" t="s">
        <v>5201</v>
      </c>
      <c r="M903" s="5" t="s">
        <v>5202</v>
      </c>
      <c r="N903" s="2" t="s">
        <v>5336</v>
      </c>
      <c r="O903" s="6" t="s">
        <v>5337</v>
      </c>
      <c r="P903" s="1" t="s">
        <v>5338</v>
      </c>
      <c r="Q903" s="2" t="s">
        <v>5339</v>
      </c>
      <c r="R903" s="2"/>
      <c r="S903" s="2"/>
      <c r="T903" s="2"/>
      <c r="U903" s="2"/>
      <c r="V903" s="2"/>
    </row>
    <row r="904">
      <c r="B904" s="37" t="s">
        <v>5200</v>
      </c>
      <c r="C904" s="38" t="s">
        <v>976</v>
      </c>
      <c r="D904" s="38" t="s">
        <v>3846</v>
      </c>
      <c r="E904" s="38" t="s">
        <v>172</v>
      </c>
      <c r="F904" s="38" t="s">
        <v>152</v>
      </c>
      <c r="G904" s="38" t="s">
        <v>153</v>
      </c>
      <c r="H904" s="38" t="s">
        <v>341</v>
      </c>
      <c r="I904" s="38" t="s">
        <v>348</v>
      </c>
      <c r="J904" s="38" t="s">
        <v>177</v>
      </c>
      <c r="L904" s="2" t="s">
        <v>5201</v>
      </c>
      <c r="M904" s="5" t="s">
        <v>5202</v>
      </c>
      <c r="N904" s="2" t="s">
        <v>5340</v>
      </c>
      <c r="O904" s="6" t="s">
        <v>5341</v>
      </c>
      <c r="P904" s="1" t="s">
        <v>5342</v>
      </c>
      <c r="Q904" s="2" t="s">
        <v>5343</v>
      </c>
      <c r="R904" s="2"/>
      <c r="S904" s="2"/>
      <c r="T904" s="2"/>
      <c r="U904" s="2"/>
      <c r="V904" s="2"/>
    </row>
    <row r="905">
      <c r="B905" s="37" t="s">
        <v>5200</v>
      </c>
      <c r="C905" s="41" t="s">
        <v>3622</v>
      </c>
      <c r="D905" s="38" t="s">
        <v>3169</v>
      </c>
      <c r="E905" s="38" t="s">
        <v>159</v>
      </c>
      <c r="F905" s="38" t="s">
        <v>1289</v>
      </c>
      <c r="G905" s="38" t="s">
        <v>214</v>
      </c>
      <c r="H905" s="38" t="s">
        <v>2005</v>
      </c>
      <c r="I905" s="38" t="s">
        <v>2252</v>
      </c>
      <c r="J905" s="38" t="s">
        <v>177</v>
      </c>
      <c r="L905" s="2" t="s">
        <v>5201</v>
      </c>
      <c r="M905" s="5" t="s">
        <v>5202</v>
      </c>
      <c r="N905" s="2" t="s">
        <v>5344</v>
      </c>
      <c r="O905" s="6" t="s">
        <v>5345</v>
      </c>
      <c r="P905" s="1" t="s">
        <v>5346</v>
      </c>
      <c r="Q905" s="2" t="s">
        <v>5347</v>
      </c>
      <c r="R905" s="2"/>
      <c r="S905" s="2"/>
      <c r="T905" s="2"/>
      <c r="U905" s="2"/>
      <c r="V905" s="2"/>
    </row>
    <row r="906">
      <c r="B906" s="37" t="s">
        <v>5200</v>
      </c>
      <c r="C906" s="38" t="s">
        <v>5348</v>
      </c>
      <c r="D906" s="38" t="s">
        <v>3846</v>
      </c>
      <c r="E906" s="38" t="s">
        <v>172</v>
      </c>
      <c r="F906" s="38" t="s">
        <v>152</v>
      </c>
      <c r="G906" s="38" t="s">
        <v>1576</v>
      </c>
      <c r="H906" s="38" t="s">
        <v>341</v>
      </c>
      <c r="I906" s="38" t="s">
        <v>342</v>
      </c>
      <c r="J906" s="38" t="s">
        <v>177</v>
      </c>
      <c r="L906" s="2" t="s">
        <v>5201</v>
      </c>
      <c r="M906" s="5" t="s">
        <v>5202</v>
      </c>
      <c r="N906" s="2" t="s">
        <v>5349</v>
      </c>
      <c r="O906" s="6" t="s">
        <v>5350</v>
      </c>
      <c r="P906" s="1" t="s">
        <v>5351</v>
      </c>
      <c r="Q906" s="2" t="s">
        <v>5352</v>
      </c>
      <c r="R906" s="2"/>
      <c r="S906" s="2"/>
      <c r="T906" s="2"/>
      <c r="U906" s="2"/>
      <c r="V906" s="2"/>
    </row>
    <row r="907">
      <c r="B907" s="37" t="s">
        <v>5200</v>
      </c>
      <c r="C907" s="38" t="s">
        <v>3627</v>
      </c>
      <c r="D907" s="38" t="s">
        <v>3846</v>
      </c>
      <c r="E907" s="38" t="s">
        <v>172</v>
      </c>
      <c r="F907" s="38" t="s">
        <v>152</v>
      </c>
      <c r="G907" s="38" t="s">
        <v>153</v>
      </c>
      <c r="H907" s="38" t="s">
        <v>909</v>
      </c>
      <c r="I907" s="38" t="s">
        <v>1206</v>
      </c>
      <c r="J907" s="38" t="s">
        <v>177</v>
      </c>
      <c r="L907" s="2" t="s">
        <v>5201</v>
      </c>
      <c r="M907" s="5" t="s">
        <v>5202</v>
      </c>
      <c r="N907" s="2" t="s">
        <v>5353</v>
      </c>
      <c r="O907" s="6" t="s">
        <v>5354</v>
      </c>
      <c r="P907" s="1" t="s">
        <v>5355</v>
      </c>
      <c r="Q907" s="2" t="s">
        <v>5356</v>
      </c>
      <c r="R907" s="2"/>
      <c r="S907" s="2"/>
      <c r="T907" s="2"/>
      <c r="U907" s="2"/>
      <c r="V907" s="2"/>
    </row>
    <row r="908">
      <c r="B908" s="37" t="s">
        <v>5200</v>
      </c>
      <c r="C908" s="38" t="s">
        <v>887</v>
      </c>
      <c r="D908" s="38" t="s">
        <v>3169</v>
      </c>
      <c r="E908" s="38" t="s">
        <v>172</v>
      </c>
      <c r="F908" s="38" t="s">
        <v>229</v>
      </c>
      <c r="G908" s="38" t="s">
        <v>230</v>
      </c>
      <c r="H908" s="38" t="s">
        <v>612</v>
      </c>
      <c r="I908" s="38" t="s">
        <v>613</v>
      </c>
      <c r="J908" s="38" t="s">
        <v>177</v>
      </c>
      <c r="L908" s="2" t="s">
        <v>5201</v>
      </c>
      <c r="M908" s="5" t="s">
        <v>5202</v>
      </c>
      <c r="N908" s="2" t="s">
        <v>5357</v>
      </c>
      <c r="O908" s="6" t="s">
        <v>5358</v>
      </c>
      <c r="P908" s="1" t="s">
        <v>5359</v>
      </c>
      <c r="Q908" s="2" t="s">
        <v>5360</v>
      </c>
      <c r="R908" s="2"/>
      <c r="S908" s="2"/>
      <c r="T908" s="2"/>
      <c r="U908" s="2"/>
      <c r="V908" s="2"/>
    </row>
    <row r="909">
      <c r="B909" s="37" t="s">
        <v>5200</v>
      </c>
      <c r="C909" s="38" t="s">
        <v>368</v>
      </c>
      <c r="D909" s="38" t="s">
        <v>3846</v>
      </c>
      <c r="E909" s="38" t="s">
        <v>741</v>
      </c>
      <c r="F909" s="38" t="s">
        <v>152</v>
      </c>
      <c r="G909" s="38" t="s">
        <v>153</v>
      </c>
      <c r="H909" s="38" t="s">
        <v>370</v>
      </c>
      <c r="I909" s="38" t="s">
        <v>371</v>
      </c>
      <c r="J909" s="38" t="s">
        <v>177</v>
      </c>
      <c r="L909" s="2" t="s">
        <v>5201</v>
      </c>
      <c r="M909" s="5" t="s">
        <v>5202</v>
      </c>
      <c r="N909" s="2" t="s">
        <v>5361</v>
      </c>
      <c r="O909" s="6" t="s">
        <v>5362</v>
      </c>
      <c r="P909" s="1" t="s">
        <v>5363</v>
      </c>
      <c r="Q909" s="2" t="s">
        <v>5364</v>
      </c>
      <c r="R909" s="2"/>
      <c r="S909" s="2"/>
      <c r="T909" s="2"/>
      <c r="U909" s="2"/>
      <c r="V909" s="2"/>
    </row>
    <row r="910">
      <c r="B910" s="37" t="s">
        <v>5200</v>
      </c>
      <c r="C910" s="38" t="s">
        <v>2100</v>
      </c>
      <c r="D910" s="38" t="s">
        <v>5206</v>
      </c>
      <c r="E910" s="38" t="s">
        <v>172</v>
      </c>
      <c r="F910" s="38" t="s">
        <v>213</v>
      </c>
      <c r="G910" s="38" t="s">
        <v>3227</v>
      </c>
      <c r="H910" s="38" t="s">
        <v>2102</v>
      </c>
      <c r="I910" s="38" t="s">
        <v>176</v>
      </c>
      <c r="J910" s="38" t="s">
        <v>177</v>
      </c>
      <c r="L910" s="2" t="s">
        <v>5201</v>
      </c>
      <c r="M910" s="5" t="s">
        <v>5202</v>
      </c>
      <c r="N910" s="2" t="s">
        <v>5365</v>
      </c>
      <c r="O910" s="6" t="s">
        <v>5366</v>
      </c>
      <c r="P910" s="1" t="s">
        <v>5367</v>
      </c>
      <c r="Q910" s="2" t="s">
        <v>5368</v>
      </c>
      <c r="R910" s="2"/>
      <c r="S910" s="2"/>
      <c r="T910" s="2"/>
      <c r="U910" s="2"/>
      <c r="V910" s="2"/>
    </row>
    <row r="911">
      <c r="B911" s="37" t="s">
        <v>5200</v>
      </c>
      <c r="C911" s="38" t="s">
        <v>3381</v>
      </c>
      <c r="D911" s="38" t="s">
        <v>3846</v>
      </c>
      <c r="E911" s="38" t="s">
        <v>159</v>
      </c>
      <c r="F911" s="38" t="s">
        <v>229</v>
      </c>
      <c r="G911" s="38" t="s">
        <v>5369</v>
      </c>
      <c r="H911" s="38" t="s">
        <v>2102</v>
      </c>
      <c r="I911" s="38" t="s">
        <v>3383</v>
      </c>
      <c r="J911" s="38" t="s">
        <v>177</v>
      </c>
      <c r="L911" s="2" t="s">
        <v>5201</v>
      </c>
      <c r="M911" s="5" t="s">
        <v>5202</v>
      </c>
      <c r="N911" s="2" t="s">
        <v>5370</v>
      </c>
      <c r="O911" s="6" t="s">
        <v>5371</v>
      </c>
      <c r="P911" s="1" t="s">
        <v>5372</v>
      </c>
      <c r="Q911" s="2" t="s">
        <v>5373</v>
      </c>
      <c r="R911" s="2"/>
      <c r="S911" s="2"/>
      <c r="T911" s="2"/>
      <c r="U911" s="2"/>
      <c r="V911" s="2"/>
    </row>
    <row r="912">
      <c r="B912" s="37" t="s">
        <v>5200</v>
      </c>
      <c r="C912" s="38" t="s">
        <v>5374</v>
      </c>
      <c r="D912" s="38" t="s">
        <v>3169</v>
      </c>
      <c r="E912" s="38" t="s">
        <v>159</v>
      </c>
      <c r="F912" s="38" t="s">
        <v>229</v>
      </c>
      <c r="G912" s="38" t="s">
        <v>230</v>
      </c>
      <c r="H912" s="38" t="s">
        <v>612</v>
      </c>
      <c r="I912" s="38" t="s">
        <v>5375</v>
      </c>
      <c r="J912" s="38" t="s">
        <v>177</v>
      </c>
      <c r="L912" s="2" t="s">
        <v>5201</v>
      </c>
      <c r="M912" s="5" t="s">
        <v>5202</v>
      </c>
      <c r="N912" s="2" t="s">
        <v>5376</v>
      </c>
      <c r="O912" s="6" t="s">
        <v>5377</v>
      </c>
      <c r="P912" s="1" t="s">
        <v>5378</v>
      </c>
      <c r="Q912" s="2" t="s">
        <v>5379</v>
      </c>
      <c r="R912" s="2"/>
      <c r="S912" s="2"/>
      <c r="T912" s="2"/>
      <c r="U912" s="2"/>
      <c r="V912" s="2"/>
    </row>
    <row r="913">
      <c r="B913" s="37" t="s">
        <v>5200</v>
      </c>
      <c r="C913" s="38" t="s">
        <v>5380</v>
      </c>
      <c r="D913" s="38" t="s">
        <v>3846</v>
      </c>
      <c r="E913" s="38" t="s">
        <v>159</v>
      </c>
      <c r="F913" s="38" t="s">
        <v>1289</v>
      </c>
      <c r="G913" s="38" t="s">
        <v>275</v>
      </c>
      <c r="H913" s="38" t="s">
        <v>2245</v>
      </c>
      <c r="I913" s="38" t="s">
        <v>1212</v>
      </c>
      <c r="J913" s="38" t="s">
        <v>177</v>
      </c>
      <c r="L913" s="2" t="s">
        <v>5201</v>
      </c>
      <c r="M913" s="5" t="s">
        <v>5202</v>
      </c>
      <c r="N913" s="2" t="s">
        <v>5381</v>
      </c>
      <c r="O913" s="6" t="s">
        <v>5382</v>
      </c>
      <c r="P913" s="1" t="s">
        <v>5383</v>
      </c>
      <c r="Q913" s="2" t="s">
        <v>5384</v>
      </c>
      <c r="R913" s="2"/>
      <c r="S913" s="2"/>
      <c r="T913" s="2"/>
      <c r="U913" s="2"/>
      <c r="V913" s="2"/>
    </row>
    <row r="914">
      <c r="B914" s="37" t="s">
        <v>5200</v>
      </c>
      <c r="C914" s="38" t="s">
        <v>5385</v>
      </c>
      <c r="D914" s="38" t="s">
        <v>5206</v>
      </c>
      <c r="E914" s="38" t="s">
        <v>172</v>
      </c>
      <c r="F914" s="38" t="s">
        <v>152</v>
      </c>
      <c r="G914" s="38" t="s">
        <v>275</v>
      </c>
      <c r="H914" s="38" t="s">
        <v>370</v>
      </c>
      <c r="I914" s="38" t="s">
        <v>394</v>
      </c>
      <c r="J914" s="38" t="s">
        <v>177</v>
      </c>
      <c r="L914" s="2" t="s">
        <v>5201</v>
      </c>
      <c r="M914" s="5" t="s">
        <v>5202</v>
      </c>
      <c r="N914" s="2" t="s">
        <v>5386</v>
      </c>
      <c r="O914" s="6" t="s">
        <v>5387</v>
      </c>
      <c r="P914" s="1" t="s">
        <v>5388</v>
      </c>
      <c r="Q914" s="2" t="s">
        <v>5389</v>
      </c>
      <c r="R914" s="2"/>
      <c r="S914" s="2"/>
      <c r="T914" s="2"/>
      <c r="U914" s="2"/>
      <c r="V914" s="2"/>
    </row>
    <row r="915">
      <c r="B915" s="37" t="s">
        <v>5200</v>
      </c>
      <c r="C915" s="38" t="s">
        <v>5390</v>
      </c>
      <c r="D915" s="38" t="s">
        <v>3169</v>
      </c>
      <c r="E915" s="38" t="s">
        <v>159</v>
      </c>
      <c r="F915" s="38" t="s">
        <v>213</v>
      </c>
      <c r="G915" s="38" t="s">
        <v>5391</v>
      </c>
      <c r="H915" s="38" t="s">
        <v>5392</v>
      </c>
      <c r="I915" s="38" t="s">
        <v>5393</v>
      </c>
      <c r="J915" s="38" t="s">
        <v>177</v>
      </c>
      <c r="L915" s="2" t="s">
        <v>5201</v>
      </c>
      <c r="M915" s="5" t="s">
        <v>5202</v>
      </c>
      <c r="N915" s="2" t="s">
        <v>5394</v>
      </c>
      <c r="O915" s="6" t="s">
        <v>5395</v>
      </c>
      <c r="P915" s="1" t="s">
        <v>5396</v>
      </c>
      <c r="Q915" s="2" t="s">
        <v>5397</v>
      </c>
      <c r="R915" s="2"/>
      <c r="S915" s="2"/>
      <c r="T915" s="2"/>
      <c r="U915" s="2"/>
      <c r="V915" s="2"/>
    </row>
    <row r="916">
      <c r="B916" s="37" t="s">
        <v>5200</v>
      </c>
      <c r="C916" s="38" t="s">
        <v>5398</v>
      </c>
      <c r="D916" s="38" t="s">
        <v>673</v>
      </c>
      <c r="E916" s="38" t="s">
        <v>741</v>
      </c>
      <c r="F916" s="38" t="s">
        <v>229</v>
      </c>
      <c r="G916" s="38" t="s">
        <v>1883</v>
      </c>
      <c r="H916" s="38" t="s">
        <v>2554</v>
      </c>
      <c r="I916" s="38" t="s">
        <v>5399</v>
      </c>
      <c r="J916" s="38" t="s">
        <v>177</v>
      </c>
      <c r="L916" s="2" t="s">
        <v>5201</v>
      </c>
      <c r="M916" s="5" t="s">
        <v>5202</v>
      </c>
      <c r="N916" s="2" t="s">
        <v>5400</v>
      </c>
      <c r="O916" s="6" t="s">
        <v>5401</v>
      </c>
      <c r="P916" s="1" t="s">
        <v>5402</v>
      </c>
      <c r="Q916" s="2" t="s">
        <v>5403</v>
      </c>
      <c r="R916" s="2"/>
      <c r="S916" s="2"/>
      <c r="T916" s="2"/>
      <c r="U916" s="2"/>
      <c r="V916" s="2"/>
    </row>
    <row r="917">
      <c r="B917" s="37" t="s">
        <v>5200</v>
      </c>
      <c r="C917" s="38" t="s">
        <v>5404</v>
      </c>
      <c r="D917" s="38" t="s">
        <v>3846</v>
      </c>
      <c r="E917" s="38" t="s">
        <v>159</v>
      </c>
      <c r="F917" s="38" t="s">
        <v>229</v>
      </c>
      <c r="G917" s="38" t="s">
        <v>230</v>
      </c>
      <c r="H917" s="38" t="s">
        <v>3802</v>
      </c>
      <c r="I917" s="38" t="s">
        <v>5405</v>
      </c>
      <c r="J917" s="38" t="s">
        <v>177</v>
      </c>
      <c r="L917" s="2" t="s">
        <v>5201</v>
      </c>
      <c r="M917" s="5" t="s">
        <v>5202</v>
      </c>
      <c r="N917" s="2" t="s">
        <v>5406</v>
      </c>
      <c r="O917" s="6" t="s">
        <v>5407</v>
      </c>
      <c r="P917" s="1" t="s">
        <v>5408</v>
      </c>
      <c r="Q917" s="2" t="s">
        <v>5409</v>
      </c>
      <c r="R917" s="2"/>
      <c r="S917" s="2"/>
      <c r="T917" s="2"/>
      <c r="U917" s="2"/>
      <c r="V917" s="2"/>
    </row>
    <row r="918">
      <c r="B918" s="37" t="s">
        <v>5200</v>
      </c>
      <c r="C918" s="38" t="s">
        <v>5410</v>
      </c>
      <c r="D918" s="38" t="s">
        <v>3846</v>
      </c>
      <c r="E918" s="38" t="s">
        <v>172</v>
      </c>
      <c r="F918" s="39" t="s">
        <v>5411</v>
      </c>
      <c r="G918" s="39" t="s">
        <v>5412</v>
      </c>
      <c r="H918" s="39" t="s">
        <v>5413</v>
      </c>
      <c r="I918" s="38" t="s">
        <v>5414</v>
      </c>
      <c r="J918" s="38" t="s">
        <v>177</v>
      </c>
      <c r="L918" s="2" t="s">
        <v>5201</v>
      </c>
      <c r="M918" s="5" t="s">
        <v>5202</v>
      </c>
      <c r="N918" s="2" t="s">
        <v>5415</v>
      </c>
      <c r="O918" s="6" t="s">
        <v>5416</v>
      </c>
      <c r="P918" s="1" t="s">
        <v>5417</v>
      </c>
      <c r="Q918" s="2" t="s">
        <v>5418</v>
      </c>
      <c r="R918" s="2"/>
      <c r="S918" s="2"/>
      <c r="T918" s="2"/>
      <c r="U918" s="2"/>
      <c r="V918" s="2"/>
    </row>
    <row r="919">
      <c r="B919" s="37" t="s">
        <v>5200</v>
      </c>
      <c r="C919" s="38" t="s">
        <v>5419</v>
      </c>
      <c r="D919" s="38" t="s">
        <v>673</v>
      </c>
      <c r="E919" s="38" t="s">
        <v>741</v>
      </c>
      <c r="F919" s="38" t="s">
        <v>213</v>
      </c>
      <c r="G919" s="38" t="s">
        <v>1883</v>
      </c>
      <c r="H919" s="38" t="s">
        <v>282</v>
      </c>
      <c r="I919" s="38" t="s">
        <v>5420</v>
      </c>
      <c r="J919" s="38" t="s">
        <v>177</v>
      </c>
      <c r="L919" s="2" t="s">
        <v>5201</v>
      </c>
      <c r="M919" s="5" t="s">
        <v>5202</v>
      </c>
      <c r="N919" s="2" t="s">
        <v>5421</v>
      </c>
      <c r="O919" s="6" t="s">
        <v>5422</v>
      </c>
      <c r="P919" s="1" t="s">
        <v>5423</v>
      </c>
      <c r="Q919" s="2" t="s">
        <v>5424</v>
      </c>
      <c r="R919" s="2"/>
      <c r="S919" s="2"/>
      <c r="T919" s="2"/>
      <c r="U919" s="2"/>
      <c r="V919" s="2"/>
    </row>
    <row r="920">
      <c r="B920" s="37" t="s">
        <v>5200</v>
      </c>
      <c r="C920" s="38" t="s">
        <v>5425</v>
      </c>
      <c r="D920" s="38" t="s">
        <v>3169</v>
      </c>
      <c r="E920" s="38" t="s">
        <v>159</v>
      </c>
      <c r="F920" s="38" t="s">
        <v>213</v>
      </c>
      <c r="G920" s="38" t="s">
        <v>5426</v>
      </c>
      <c r="H920" s="38" t="s">
        <v>5427</v>
      </c>
      <c r="I920" s="38" t="s">
        <v>4087</v>
      </c>
      <c r="J920" s="38" t="s">
        <v>177</v>
      </c>
      <c r="L920" s="2" t="s">
        <v>5201</v>
      </c>
      <c r="M920" s="5" t="s">
        <v>5202</v>
      </c>
      <c r="N920" s="2" t="s">
        <v>5428</v>
      </c>
      <c r="O920" s="6" t="s">
        <v>5429</v>
      </c>
      <c r="P920" s="1" t="s">
        <v>5430</v>
      </c>
      <c r="Q920" s="2" t="s">
        <v>5431</v>
      </c>
      <c r="R920" s="2"/>
      <c r="S920" s="2"/>
      <c r="T920" s="2"/>
      <c r="U920" s="2"/>
      <c r="V920" s="2"/>
    </row>
    <row r="921">
      <c r="B921" s="37" t="s">
        <v>5200</v>
      </c>
      <c r="C921" s="38" t="s">
        <v>260</v>
      </c>
      <c r="D921" s="38" t="s">
        <v>5206</v>
      </c>
      <c r="E921" s="38" t="s">
        <v>202</v>
      </c>
      <c r="F921" s="38" t="s">
        <v>152</v>
      </c>
      <c r="G921" s="38" t="s">
        <v>708</v>
      </c>
      <c r="H921" s="38" t="s">
        <v>527</v>
      </c>
      <c r="I921" s="38" t="s">
        <v>262</v>
      </c>
      <c r="J921" s="38" t="s">
        <v>177</v>
      </c>
      <c r="L921" s="2" t="s">
        <v>5201</v>
      </c>
      <c r="M921" s="5" t="s">
        <v>5202</v>
      </c>
      <c r="N921" s="2" t="s">
        <v>5432</v>
      </c>
      <c r="O921" s="6" t="s">
        <v>5433</v>
      </c>
      <c r="P921" s="1" t="s">
        <v>5434</v>
      </c>
      <c r="Q921" s="2" t="s">
        <v>5435</v>
      </c>
      <c r="R921" s="2"/>
      <c r="S921" s="2"/>
      <c r="T921" s="2"/>
      <c r="U921" s="2"/>
      <c r="V921" s="2"/>
    </row>
    <row r="922">
      <c r="B922" s="37" t="s">
        <v>5200</v>
      </c>
      <c r="C922" s="38" t="s">
        <v>5436</v>
      </c>
      <c r="D922" s="38" t="s">
        <v>5206</v>
      </c>
      <c r="E922" s="38" t="s">
        <v>172</v>
      </c>
      <c r="F922" s="38" t="s">
        <v>1289</v>
      </c>
      <c r="G922" s="38" t="s">
        <v>275</v>
      </c>
      <c r="H922" s="38" t="s">
        <v>282</v>
      </c>
      <c r="I922" s="38" t="s">
        <v>5437</v>
      </c>
      <c r="J922" s="38" t="s">
        <v>177</v>
      </c>
      <c r="L922" s="2" t="s">
        <v>5201</v>
      </c>
      <c r="M922" s="5" t="s">
        <v>5202</v>
      </c>
      <c r="N922" s="2" t="s">
        <v>5438</v>
      </c>
      <c r="O922" s="6" t="s">
        <v>5439</v>
      </c>
      <c r="P922" s="1" t="s">
        <v>5440</v>
      </c>
      <c r="Q922" s="2" t="s">
        <v>5441</v>
      </c>
      <c r="R922" s="2"/>
      <c r="S922" s="2"/>
      <c r="T922" s="2"/>
      <c r="U922" s="2"/>
      <c r="V922" s="2"/>
    </row>
    <row r="923">
      <c r="B923" s="37" t="s">
        <v>5200</v>
      </c>
      <c r="C923" s="38" t="s">
        <v>2124</v>
      </c>
      <c r="D923" s="38" t="s">
        <v>5206</v>
      </c>
      <c r="E923" s="38" t="s">
        <v>172</v>
      </c>
      <c r="F923" s="38" t="s">
        <v>229</v>
      </c>
      <c r="G923" s="38" t="s">
        <v>275</v>
      </c>
      <c r="H923" s="38" t="s">
        <v>2287</v>
      </c>
      <c r="I923" s="38" t="s">
        <v>247</v>
      </c>
      <c r="J923" s="38" t="s">
        <v>177</v>
      </c>
      <c r="L923" s="2" t="s">
        <v>5201</v>
      </c>
      <c r="M923" s="5" t="s">
        <v>5202</v>
      </c>
      <c r="N923" s="2" t="s">
        <v>5442</v>
      </c>
      <c r="O923" s="6" t="s">
        <v>5443</v>
      </c>
      <c r="P923" s="1" t="s">
        <v>5444</v>
      </c>
      <c r="Q923" s="2" t="s">
        <v>5445</v>
      </c>
      <c r="R923" s="2"/>
      <c r="S923" s="2"/>
      <c r="T923" s="2"/>
      <c r="U923" s="2"/>
      <c r="V923" s="2"/>
    </row>
    <row r="924">
      <c r="B924" s="37" t="s">
        <v>5200</v>
      </c>
      <c r="C924" s="38" t="s">
        <v>5446</v>
      </c>
      <c r="D924" s="38" t="s">
        <v>673</v>
      </c>
      <c r="E924" s="38" t="s">
        <v>741</v>
      </c>
      <c r="F924" s="38" t="s">
        <v>152</v>
      </c>
      <c r="G924" s="38" t="s">
        <v>5447</v>
      </c>
      <c r="H924" s="38" t="s">
        <v>341</v>
      </c>
      <c r="I924" s="38" t="s">
        <v>418</v>
      </c>
      <c r="J924" s="38" t="s">
        <v>177</v>
      </c>
      <c r="L924" s="2" t="s">
        <v>5201</v>
      </c>
      <c r="M924" s="5" t="s">
        <v>5202</v>
      </c>
      <c r="N924" s="2" t="s">
        <v>5448</v>
      </c>
      <c r="O924" s="6" t="s">
        <v>5449</v>
      </c>
      <c r="P924" s="1" t="s">
        <v>5450</v>
      </c>
      <c r="Q924" s="2" t="s">
        <v>5451</v>
      </c>
      <c r="R924" s="2"/>
      <c r="S924" s="2"/>
      <c r="T924" s="2"/>
      <c r="U924" s="2"/>
      <c r="V924" s="2"/>
    </row>
    <row r="925">
      <c r="B925" s="37" t="s">
        <v>5200</v>
      </c>
      <c r="C925" s="38" t="s">
        <v>5452</v>
      </c>
      <c r="D925" s="38" t="s">
        <v>4140</v>
      </c>
      <c r="E925" s="38" t="s">
        <v>5453</v>
      </c>
      <c r="F925" s="38" t="s">
        <v>213</v>
      </c>
      <c r="G925" s="38" t="s">
        <v>830</v>
      </c>
      <c r="H925" s="38" t="s">
        <v>5454</v>
      </c>
      <c r="I925" s="38" t="s">
        <v>5455</v>
      </c>
      <c r="J925" s="38" t="s">
        <v>177</v>
      </c>
      <c r="L925" s="2" t="s">
        <v>5201</v>
      </c>
      <c r="M925" s="5" t="s">
        <v>5202</v>
      </c>
      <c r="N925" s="2" t="s">
        <v>5456</v>
      </c>
      <c r="O925" s="6" t="s">
        <v>5457</v>
      </c>
      <c r="P925" s="1" t="s">
        <v>5458</v>
      </c>
      <c r="Q925" s="2" t="s">
        <v>5459</v>
      </c>
      <c r="R925" s="2"/>
      <c r="S925" s="2"/>
      <c r="T925" s="2"/>
      <c r="U925" s="2"/>
      <c r="V925" s="2"/>
    </row>
    <row r="926">
      <c r="B926" s="37" t="s">
        <v>5200</v>
      </c>
      <c r="C926" s="38" t="s">
        <v>5460</v>
      </c>
      <c r="D926" s="38" t="s">
        <v>4037</v>
      </c>
      <c r="E926" s="38" t="s">
        <v>741</v>
      </c>
      <c r="F926" s="38" t="s">
        <v>2834</v>
      </c>
      <c r="G926" s="38" t="s">
        <v>2388</v>
      </c>
      <c r="H926" s="38" t="s">
        <v>5461</v>
      </c>
      <c r="I926" s="38" t="s">
        <v>5462</v>
      </c>
      <c r="J926" s="38" t="s">
        <v>177</v>
      </c>
      <c r="L926" s="2" t="s">
        <v>5201</v>
      </c>
      <c r="M926" s="5" t="s">
        <v>5202</v>
      </c>
      <c r="N926" s="2" t="s">
        <v>5463</v>
      </c>
      <c r="O926" s="6" t="s">
        <v>5464</v>
      </c>
      <c r="P926" s="1" t="s">
        <v>5465</v>
      </c>
      <c r="Q926" s="2" t="s">
        <v>5466</v>
      </c>
      <c r="R926" s="2"/>
      <c r="S926" s="2"/>
      <c r="T926" s="2"/>
      <c r="U926" s="2"/>
      <c r="V926" s="2"/>
    </row>
    <row r="927">
      <c r="B927" s="37" t="s">
        <v>5200</v>
      </c>
      <c r="C927" s="38" t="s">
        <v>2095</v>
      </c>
      <c r="D927" s="38" t="s">
        <v>5206</v>
      </c>
      <c r="E927" s="38" t="s">
        <v>202</v>
      </c>
      <c r="F927" s="38" t="s">
        <v>229</v>
      </c>
      <c r="G927" s="38" t="s">
        <v>275</v>
      </c>
      <c r="H927" s="38" t="s">
        <v>1290</v>
      </c>
      <c r="I927" s="38" t="s">
        <v>1129</v>
      </c>
      <c r="J927" s="38" t="s">
        <v>177</v>
      </c>
      <c r="L927" s="2" t="s">
        <v>5201</v>
      </c>
      <c r="M927" s="5" t="s">
        <v>5202</v>
      </c>
      <c r="N927" s="2" t="s">
        <v>5467</v>
      </c>
      <c r="O927" s="6" t="s">
        <v>5468</v>
      </c>
      <c r="P927" s="1" t="s">
        <v>5469</v>
      </c>
      <c r="Q927" s="2" t="s">
        <v>5470</v>
      </c>
      <c r="R927" s="2"/>
      <c r="S927" s="2"/>
      <c r="T927" s="2"/>
      <c r="U927" s="2"/>
      <c r="V927" s="2"/>
    </row>
    <row r="928">
      <c r="B928" s="37" t="s">
        <v>5200</v>
      </c>
      <c r="C928" s="38" t="s">
        <v>5471</v>
      </c>
      <c r="D928" s="38" t="s">
        <v>3846</v>
      </c>
      <c r="E928" s="38" t="s">
        <v>159</v>
      </c>
      <c r="F928" s="38" t="s">
        <v>152</v>
      </c>
      <c r="G928" s="38" t="s">
        <v>153</v>
      </c>
      <c r="H928" s="38" t="s">
        <v>932</v>
      </c>
      <c r="I928" s="38" t="s">
        <v>5472</v>
      </c>
      <c r="J928" s="38" t="s">
        <v>177</v>
      </c>
      <c r="L928" s="2" t="s">
        <v>5201</v>
      </c>
      <c r="M928" s="5" t="s">
        <v>5202</v>
      </c>
      <c r="N928" s="2" t="s">
        <v>5473</v>
      </c>
      <c r="O928" s="6" t="s">
        <v>5474</v>
      </c>
      <c r="P928" s="1" t="s">
        <v>5475</v>
      </c>
      <c r="Q928" s="2" t="s">
        <v>5476</v>
      </c>
      <c r="R928" s="2"/>
      <c r="S928" s="2"/>
      <c r="T928" s="2"/>
      <c r="U928" s="2"/>
      <c r="V928" s="2"/>
    </row>
    <row r="929">
      <c r="B929" s="37" t="s">
        <v>5200</v>
      </c>
      <c r="C929" s="38" t="s">
        <v>4815</v>
      </c>
      <c r="D929" s="38" t="s">
        <v>3846</v>
      </c>
      <c r="E929" s="38" t="s">
        <v>159</v>
      </c>
      <c r="F929" s="38" t="s">
        <v>2258</v>
      </c>
      <c r="G929" s="38" t="s">
        <v>275</v>
      </c>
      <c r="H929" s="38" t="s">
        <v>612</v>
      </c>
      <c r="I929" s="38" t="s">
        <v>2259</v>
      </c>
      <c r="J929" s="38" t="s">
        <v>177</v>
      </c>
      <c r="L929" s="2" t="s">
        <v>5201</v>
      </c>
      <c r="M929" s="5" t="s">
        <v>5202</v>
      </c>
      <c r="N929" s="2" t="s">
        <v>5477</v>
      </c>
      <c r="O929" s="6" t="s">
        <v>5478</v>
      </c>
      <c r="P929" s="1" t="s">
        <v>5479</v>
      </c>
      <c r="Q929" s="2" t="s">
        <v>5480</v>
      </c>
      <c r="R929" s="2"/>
      <c r="S929" s="2"/>
      <c r="T929" s="2"/>
      <c r="U929" s="2"/>
      <c r="V929" s="2"/>
    </row>
    <row r="930">
      <c r="B930" s="37" t="s">
        <v>5200</v>
      </c>
      <c r="C930" s="38" t="s">
        <v>922</v>
      </c>
      <c r="D930" s="38" t="s">
        <v>3846</v>
      </c>
      <c r="E930" s="38" t="s">
        <v>159</v>
      </c>
      <c r="F930" s="39" t="s">
        <v>923</v>
      </c>
      <c r="G930" s="39" t="s">
        <v>3070</v>
      </c>
      <c r="H930" s="39" t="s">
        <v>1869</v>
      </c>
      <c r="I930" s="38" t="s">
        <v>926</v>
      </c>
      <c r="J930" s="38" t="s">
        <v>177</v>
      </c>
      <c r="L930" s="2" t="s">
        <v>5201</v>
      </c>
      <c r="M930" s="5" t="s">
        <v>5202</v>
      </c>
      <c r="N930" s="2" t="s">
        <v>5481</v>
      </c>
      <c r="O930" s="6" t="s">
        <v>5482</v>
      </c>
      <c r="P930" s="1" t="s">
        <v>5483</v>
      </c>
      <c r="Q930" s="2" t="s">
        <v>5484</v>
      </c>
      <c r="R930" s="2"/>
      <c r="S930" s="2"/>
      <c r="T930" s="2"/>
      <c r="U930" s="2"/>
      <c r="V930" s="2"/>
    </row>
    <row r="931">
      <c r="B931" s="37" t="s">
        <v>5200</v>
      </c>
      <c r="C931" s="38" t="s">
        <v>281</v>
      </c>
      <c r="D931" s="38" t="s">
        <v>3846</v>
      </c>
      <c r="E931" s="38" t="s">
        <v>5485</v>
      </c>
      <c r="F931" s="38" t="s">
        <v>229</v>
      </c>
      <c r="G931" s="38" t="s">
        <v>275</v>
      </c>
      <c r="H931" s="38" t="s">
        <v>282</v>
      </c>
      <c r="I931" s="38" t="s">
        <v>283</v>
      </c>
      <c r="J931" s="38" t="s">
        <v>177</v>
      </c>
      <c r="L931" s="2" t="s">
        <v>5201</v>
      </c>
      <c r="M931" s="5" t="s">
        <v>5202</v>
      </c>
      <c r="N931" s="2" t="s">
        <v>5486</v>
      </c>
      <c r="O931" s="6" t="s">
        <v>5487</v>
      </c>
      <c r="P931" s="1" t="s">
        <v>5488</v>
      </c>
      <c r="Q931" s="2" t="s">
        <v>5489</v>
      </c>
      <c r="R931" s="2"/>
      <c r="S931" s="2"/>
      <c r="T931" s="2"/>
      <c r="U931" s="2"/>
      <c r="V931" s="2"/>
    </row>
    <row r="932">
      <c r="B932" s="37" t="s">
        <v>5200</v>
      </c>
      <c r="C932" s="38" t="s">
        <v>1151</v>
      </c>
      <c r="D932" s="38" t="s">
        <v>3169</v>
      </c>
      <c r="E932" s="38" t="s">
        <v>159</v>
      </c>
      <c r="F932" s="38" t="s">
        <v>213</v>
      </c>
      <c r="G932" s="38" t="s">
        <v>1483</v>
      </c>
      <c r="H932" s="38" t="s">
        <v>1290</v>
      </c>
      <c r="I932" s="38" t="s">
        <v>1152</v>
      </c>
      <c r="J932" s="38" t="s">
        <v>177</v>
      </c>
      <c r="L932" s="2" t="s">
        <v>5201</v>
      </c>
      <c r="M932" s="5" t="s">
        <v>5202</v>
      </c>
      <c r="N932" s="2" t="s">
        <v>5490</v>
      </c>
      <c r="O932" s="6" t="s">
        <v>5491</v>
      </c>
      <c r="P932" s="1" t="s">
        <v>5492</v>
      </c>
      <c r="Q932" s="2" t="s">
        <v>5493</v>
      </c>
      <c r="R932" s="2"/>
      <c r="S932" s="2"/>
      <c r="T932" s="2"/>
      <c r="U932" s="2"/>
      <c r="V932" s="2"/>
    </row>
    <row r="933">
      <c r="B933" s="37" t="s">
        <v>5200</v>
      </c>
      <c r="C933" s="38" t="s">
        <v>5494</v>
      </c>
      <c r="D933" s="38" t="s">
        <v>5206</v>
      </c>
      <c r="E933" s="38" t="s">
        <v>172</v>
      </c>
      <c r="F933" s="38" t="s">
        <v>229</v>
      </c>
      <c r="G933" s="38" t="s">
        <v>275</v>
      </c>
      <c r="H933" s="38" t="s">
        <v>612</v>
      </c>
      <c r="I933" s="38" t="s">
        <v>4081</v>
      </c>
      <c r="J933" s="38" t="s">
        <v>177</v>
      </c>
      <c r="L933" s="2" t="s">
        <v>5201</v>
      </c>
      <c r="M933" s="5" t="s">
        <v>5202</v>
      </c>
      <c r="N933" s="2" t="s">
        <v>5495</v>
      </c>
      <c r="O933" s="6" t="s">
        <v>5496</v>
      </c>
      <c r="P933" s="1" t="s">
        <v>5497</v>
      </c>
      <c r="Q933" s="2" t="s">
        <v>5498</v>
      </c>
      <c r="R933" s="2"/>
      <c r="S933" s="2"/>
      <c r="T933" s="2"/>
      <c r="U933" s="2"/>
      <c r="V933" s="2"/>
    </row>
    <row r="934">
      <c r="B934" s="37" t="s">
        <v>5200</v>
      </c>
      <c r="C934" s="38" t="s">
        <v>5499</v>
      </c>
      <c r="D934" s="38" t="s">
        <v>3846</v>
      </c>
      <c r="E934" s="38" t="s">
        <v>159</v>
      </c>
      <c r="F934" s="38" t="s">
        <v>229</v>
      </c>
      <c r="G934" s="38" t="s">
        <v>275</v>
      </c>
      <c r="H934" s="38" t="s">
        <v>282</v>
      </c>
      <c r="I934" s="38" t="s">
        <v>1104</v>
      </c>
      <c r="J934" s="38" t="s">
        <v>177</v>
      </c>
      <c r="L934" s="2" t="s">
        <v>5201</v>
      </c>
      <c r="M934" s="5" t="s">
        <v>5202</v>
      </c>
      <c r="N934" s="2" t="s">
        <v>5500</v>
      </c>
      <c r="O934" s="6" t="s">
        <v>5501</v>
      </c>
      <c r="P934" s="1" t="s">
        <v>5502</v>
      </c>
      <c r="Q934" s="2" t="s">
        <v>5503</v>
      </c>
      <c r="R934" s="2"/>
      <c r="S934" s="2"/>
      <c r="T934" s="2"/>
      <c r="U934" s="2"/>
      <c r="V934" s="2"/>
    </row>
    <row r="935">
      <c r="B935" s="37" t="s">
        <v>5200</v>
      </c>
      <c r="C935" s="39" t="s">
        <v>5504</v>
      </c>
      <c r="D935" s="38" t="s">
        <v>5206</v>
      </c>
      <c r="E935" s="38" t="s">
        <v>172</v>
      </c>
      <c r="F935" s="38" t="s">
        <v>152</v>
      </c>
      <c r="G935" s="38" t="s">
        <v>153</v>
      </c>
      <c r="H935" s="38" t="s">
        <v>370</v>
      </c>
      <c r="I935" s="38" t="s">
        <v>394</v>
      </c>
      <c r="J935" s="38" t="s">
        <v>177</v>
      </c>
      <c r="L935" s="2" t="s">
        <v>5201</v>
      </c>
      <c r="M935" s="5" t="s">
        <v>5202</v>
      </c>
      <c r="N935" s="2" t="s">
        <v>5505</v>
      </c>
      <c r="O935" s="6" t="s">
        <v>5506</v>
      </c>
      <c r="P935" s="1" t="s">
        <v>5507</v>
      </c>
      <c r="Q935" s="2" t="s">
        <v>5508</v>
      </c>
      <c r="R935" s="2"/>
      <c r="S935" s="2"/>
      <c r="T935" s="2"/>
      <c r="U935" s="2"/>
      <c r="V935" s="2"/>
    </row>
    <row r="936">
      <c r="B936" s="37" t="s">
        <v>5200</v>
      </c>
      <c r="C936" s="39" t="s">
        <v>4933</v>
      </c>
      <c r="D936" s="38" t="s">
        <v>3846</v>
      </c>
      <c r="E936" s="38" t="s">
        <v>172</v>
      </c>
      <c r="F936" s="39" t="s">
        <v>5509</v>
      </c>
      <c r="G936" s="39" t="s">
        <v>4934</v>
      </c>
      <c r="H936" s="39" t="s">
        <v>4935</v>
      </c>
      <c r="I936" s="38" t="s">
        <v>1004</v>
      </c>
      <c r="J936" s="38" t="s">
        <v>177</v>
      </c>
      <c r="L936" s="2" t="s">
        <v>5201</v>
      </c>
      <c r="M936" s="5" t="s">
        <v>5202</v>
      </c>
      <c r="N936" s="2" t="s">
        <v>5510</v>
      </c>
      <c r="O936" s="6" t="s">
        <v>5511</v>
      </c>
      <c r="P936" s="1" t="s">
        <v>5512</v>
      </c>
      <c r="Q936" s="2" t="s">
        <v>5513</v>
      </c>
      <c r="R936" s="2"/>
      <c r="S936" s="2"/>
      <c r="T936" s="2"/>
      <c r="U936" s="2"/>
      <c r="V936" s="2"/>
    </row>
    <row r="937">
      <c r="B937" s="37" t="s">
        <v>5200</v>
      </c>
      <c r="C937" s="39" t="s">
        <v>4718</v>
      </c>
      <c r="D937" s="38" t="s">
        <v>5206</v>
      </c>
      <c r="E937" s="38" t="s">
        <v>202</v>
      </c>
      <c r="F937" s="39" t="s">
        <v>5509</v>
      </c>
      <c r="G937" s="39" t="s">
        <v>4719</v>
      </c>
      <c r="H937" s="39" t="s">
        <v>4720</v>
      </c>
      <c r="I937" s="38" t="s">
        <v>1037</v>
      </c>
      <c r="J937" s="38" t="s">
        <v>177</v>
      </c>
      <c r="L937" s="2" t="s">
        <v>5201</v>
      </c>
      <c r="M937" s="5" t="s">
        <v>5202</v>
      </c>
      <c r="N937" s="2" t="s">
        <v>5514</v>
      </c>
      <c r="O937" s="6" t="s">
        <v>5515</v>
      </c>
      <c r="P937" s="1" t="s">
        <v>5516</v>
      </c>
      <c r="Q937" s="2" t="s">
        <v>5517</v>
      </c>
      <c r="R937" s="2"/>
      <c r="S937" s="2"/>
      <c r="T937" s="2"/>
      <c r="U937" s="2"/>
      <c r="V937" s="2"/>
    </row>
    <row r="938">
      <c r="B938" s="37" t="s">
        <v>5200</v>
      </c>
      <c r="C938" s="39" t="s">
        <v>5518</v>
      </c>
      <c r="D938" s="38" t="s">
        <v>3846</v>
      </c>
      <c r="E938" s="38" t="s">
        <v>159</v>
      </c>
      <c r="F938" s="39" t="s">
        <v>5509</v>
      </c>
      <c r="G938" s="39" t="s">
        <v>3070</v>
      </c>
      <c r="H938" s="39" t="s">
        <v>4028</v>
      </c>
      <c r="I938" s="38" t="s">
        <v>5519</v>
      </c>
      <c r="J938" s="38" t="s">
        <v>177</v>
      </c>
      <c r="L938" s="2" t="s">
        <v>5201</v>
      </c>
      <c r="M938" s="5" t="s">
        <v>5202</v>
      </c>
      <c r="N938" s="2" t="s">
        <v>5520</v>
      </c>
      <c r="O938" s="6" t="s">
        <v>5521</v>
      </c>
      <c r="P938" s="1" t="s">
        <v>5522</v>
      </c>
      <c r="Q938" s="2" t="s">
        <v>5523</v>
      </c>
      <c r="R938" s="2"/>
      <c r="S938" s="2"/>
      <c r="T938" s="2"/>
      <c r="U938" s="2"/>
      <c r="V938" s="2"/>
    </row>
    <row r="939">
      <c r="B939" s="42" t="s">
        <v>5524</v>
      </c>
      <c r="C939" s="38" t="s">
        <v>5525</v>
      </c>
      <c r="D939" s="38" t="s">
        <v>158</v>
      </c>
      <c r="E939" s="38" t="s">
        <v>172</v>
      </c>
      <c r="F939" s="38" t="s">
        <v>5526</v>
      </c>
      <c r="G939" s="38" t="s">
        <v>5527</v>
      </c>
      <c r="H939" s="38" t="s">
        <v>5528</v>
      </c>
      <c r="I939" s="38" t="s">
        <v>5529</v>
      </c>
      <c r="J939" s="38" t="s">
        <v>207</v>
      </c>
      <c r="L939" s="2" t="s">
        <v>1060</v>
      </c>
      <c r="M939" s="5">
        <v>44308.0</v>
      </c>
      <c r="N939" s="2" t="s">
        <v>5530</v>
      </c>
      <c r="O939" s="6" t="s">
        <v>5531</v>
      </c>
      <c r="P939" s="1" t="s">
        <v>5532</v>
      </c>
      <c r="Q939" s="2" t="s">
        <v>5533</v>
      </c>
      <c r="R939" s="2"/>
      <c r="S939" s="2"/>
      <c r="T939" s="2"/>
      <c r="U939" s="2"/>
      <c r="V939" s="2"/>
    </row>
    <row r="940">
      <c r="B940" s="42" t="s">
        <v>5524</v>
      </c>
      <c r="C940" s="38" t="s">
        <v>1334</v>
      </c>
      <c r="D940" s="16" t="s">
        <v>171</v>
      </c>
      <c r="E940" s="38" t="s">
        <v>289</v>
      </c>
      <c r="F940" s="16" t="s">
        <v>229</v>
      </c>
      <c r="G940" s="16" t="s">
        <v>275</v>
      </c>
      <c r="H940" s="16" t="s">
        <v>223</v>
      </c>
      <c r="I940" s="38" t="s">
        <v>4856</v>
      </c>
      <c r="J940" s="38" t="s">
        <v>177</v>
      </c>
      <c r="K940" s="29" t="s">
        <v>558</v>
      </c>
      <c r="L940" s="2" t="s">
        <v>1060</v>
      </c>
      <c r="M940" s="5">
        <v>44308.0</v>
      </c>
      <c r="N940" s="2" t="s">
        <v>5534</v>
      </c>
      <c r="O940" s="6" t="s">
        <v>5535</v>
      </c>
      <c r="P940" s="1" t="s">
        <v>5536</v>
      </c>
      <c r="Q940" s="2" t="s">
        <v>5537</v>
      </c>
      <c r="R940" s="2"/>
      <c r="S940" s="2"/>
      <c r="T940" s="2"/>
      <c r="U940" s="2"/>
      <c r="V940" s="2"/>
    </row>
    <row r="941">
      <c r="B941" s="42" t="s">
        <v>5538</v>
      </c>
      <c r="C941" s="38" t="s">
        <v>1330</v>
      </c>
      <c r="D941" s="38" t="s">
        <v>158</v>
      </c>
      <c r="E941" s="38" t="s">
        <v>159</v>
      </c>
      <c r="F941" s="16" t="s">
        <v>229</v>
      </c>
      <c r="G941" s="16" t="s">
        <v>275</v>
      </c>
      <c r="H941" s="40" t="s">
        <v>223</v>
      </c>
      <c r="I941" s="38" t="s">
        <v>155</v>
      </c>
      <c r="J941" s="38" t="s">
        <v>177</v>
      </c>
      <c r="L941" s="2" t="s">
        <v>1060</v>
      </c>
      <c r="M941" s="5">
        <v>44318.0</v>
      </c>
      <c r="N941" s="2" t="s">
        <v>5539</v>
      </c>
      <c r="O941" s="6" t="s">
        <v>5540</v>
      </c>
      <c r="P941" s="1" t="e">
        <v>#ERROR!</v>
      </c>
      <c r="Q941" s="2" t="s">
        <v>5541</v>
      </c>
      <c r="R941" s="2"/>
      <c r="S941" s="2"/>
      <c r="T941" s="2"/>
      <c r="U941" s="2"/>
      <c r="V941" s="2"/>
    </row>
    <row r="942">
      <c r="B942" s="37" t="s">
        <v>3840</v>
      </c>
      <c r="C942" s="16" t="s">
        <v>4459</v>
      </c>
      <c r="D942" s="16" t="s">
        <v>4140</v>
      </c>
      <c r="E942" s="16" t="s">
        <v>3972</v>
      </c>
      <c r="F942" s="16" t="s">
        <v>961</v>
      </c>
      <c r="G942" s="16" t="s">
        <v>222</v>
      </c>
      <c r="H942" s="16" t="s">
        <v>4039</v>
      </c>
      <c r="I942" s="16" t="s">
        <v>4460</v>
      </c>
      <c r="J942" s="16" t="s">
        <v>177</v>
      </c>
      <c r="L942" s="2" t="s">
        <v>1060</v>
      </c>
      <c r="M942" s="5">
        <v>44315.0</v>
      </c>
      <c r="N942" s="2" t="s">
        <v>4461</v>
      </c>
      <c r="O942" s="6" t="s">
        <v>4462</v>
      </c>
      <c r="P942" s="7" t="str">
        <f>HYPERLINK("https://drive.google.com/file/d/1Vs4me3_-pTlETelfT29t81N4LoUoJHDv/view?usp=drivesdk","Kazhin haji qadr - “the relationship between overpopulation and food security”")</f>
        <v>Kazhin haji qadr - “the relationship between overpopulation and food security”</v>
      </c>
      <c r="Q942" s="2" t="s">
        <v>4440</v>
      </c>
      <c r="R942" s="2"/>
      <c r="S942" s="2"/>
      <c r="T942" s="2"/>
      <c r="U942" s="2"/>
      <c r="V942" s="2"/>
    </row>
    <row r="943">
      <c r="B943" s="37" t="s">
        <v>3840</v>
      </c>
      <c r="C943" s="16" t="s">
        <v>4464</v>
      </c>
      <c r="D943" s="16" t="s">
        <v>4140</v>
      </c>
      <c r="E943" s="16" t="s">
        <v>3972</v>
      </c>
      <c r="F943" s="16" t="s">
        <v>1018</v>
      </c>
      <c r="G943" s="16" t="s">
        <v>275</v>
      </c>
      <c r="H943" s="16" t="s">
        <v>4465</v>
      </c>
      <c r="I943" s="16" t="s">
        <v>4466</v>
      </c>
      <c r="J943" s="16" t="s">
        <v>197</v>
      </c>
      <c r="L943" s="2" t="s">
        <v>1060</v>
      </c>
      <c r="M943" s="5">
        <v>44315.0</v>
      </c>
      <c r="N943" s="2" t="s">
        <v>4467</v>
      </c>
      <c r="O943" s="6" t="s">
        <v>4468</v>
      </c>
      <c r="P943" s="7" t="str">
        <f>HYPERLINK("https://drive.google.com/file/d/15HnVIG6bzBj-HMDoTFzrNSl-7nDhtMEB/view?usp=drivesdk","Ameen Rasul Husain - “the relationship between overpopulation and food security”")</f>
        <v>Ameen Rasul Husain - “the relationship between overpopulation and food security”</v>
      </c>
      <c r="Q943" s="2" t="s">
        <v>4470</v>
      </c>
      <c r="R943" s="2"/>
      <c r="S943" s="2"/>
      <c r="T943" s="2"/>
      <c r="U943" s="2"/>
      <c r="V943" s="2"/>
    </row>
    <row r="944">
      <c r="B944" s="37" t="s">
        <v>3840</v>
      </c>
      <c r="C944" s="16" t="s">
        <v>4471</v>
      </c>
      <c r="D944" s="16" t="s">
        <v>4037</v>
      </c>
      <c r="E944" s="16" t="s">
        <v>3972</v>
      </c>
      <c r="F944" s="16" t="s">
        <v>173</v>
      </c>
      <c r="G944" s="16" t="s">
        <v>222</v>
      </c>
      <c r="H944" s="16" t="s">
        <v>892</v>
      </c>
      <c r="I944" s="16" t="s">
        <v>4472</v>
      </c>
      <c r="J944" s="16" t="s">
        <v>164</v>
      </c>
      <c r="L944" s="2" t="s">
        <v>1060</v>
      </c>
      <c r="M944" s="5">
        <v>44315.0</v>
      </c>
      <c r="N944" s="2" t="s">
        <v>4473</v>
      </c>
      <c r="O944" s="6" t="s">
        <v>4474</v>
      </c>
      <c r="P944" s="7" t="str">
        <f>HYPERLINK("https://drive.google.com/file/d/1UiIoUKYuYfEbKmLFj5rpke3k5QhHi0b9/view?usp=drivesdk","Omer Whab Rashid - “the relationship between overpopulation and food security”")</f>
        <v>Omer Whab Rashid - “the relationship between overpopulation and food security”</v>
      </c>
      <c r="Q944" s="2" t="s">
        <v>4470</v>
      </c>
      <c r="R944" s="2"/>
      <c r="S944" s="2"/>
      <c r="T944" s="2"/>
      <c r="U944" s="2"/>
      <c r="V944" s="2"/>
    </row>
    <row r="945">
      <c r="B945" s="37" t="s">
        <v>3840</v>
      </c>
      <c r="C945" s="16" t="s">
        <v>4476</v>
      </c>
      <c r="D945" s="16" t="s">
        <v>4037</v>
      </c>
      <c r="E945" s="16" t="s">
        <v>3972</v>
      </c>
      <c r="F945" s="16" t="s">
        <v>4477</v>
      </c>
      <c r="G945" s="16" t="s">
        <v>275</v>
      </c>
      <c r="H945" s="16" t="s">
        <v>2287</v>
      </c>
      <c r="I945" s="16" t="s">
        <v>4478</v>
      </c>
      <c r="J945" s="16" t="s">
        <v>177</v>
      </c>
      <c r="L945" s="2" t="s">
        <v>1060</v>
      </c>
      <c r="M945" s="5">
        <v>44315.0</v>
      </c>
      <c r="N945" s="2" t="s">
        <v>4479</v>
      </c>
      <c r="O945" s="6" t="s">
        <v>4480</v>
      </c>
      <c r="P945" s="7" t="str">
        <f>HYPERLINK("https://drive.google.com/file/d/1Nb2r_WcsNVjEs4lKoCNetbo1grF_wY2w/view?usp=drivesdk","Hawrin aziz hamasalh - “the relationship between overpopulation and food security”")</f>
        <v>Hawrin aziz hamasalh - “the relationship between overpopulation and food security”</v>
      </c>
      <c r="Q945" s="2" t="s">
        <v>4470</v>
      </c>
      <c r="R945" s="2"/>
      <c r="S945" s="2"/>
      <c r="T945" s="2"/>
      <c r="U945" s="2"/>
      <c r="V945" s="2"/>
    </row>
    <row r="946">
      <c r="B946" s="37" t="s">
        <v>3840</v>
      </c>
      <c r="C946" s="16" t="s">
        <v>4482</v>
      </c>
      <c r="D946" s="16" t="s">
        <v>4037</v>
      </c>
      <c r="E946" s="16" t="s">
        <v>3972</v>
      </c>
      <c r="F946" s="16" t="s">
        <v>4483</v>
      </c>
      <c r="G946" s="16" t="s">
        <v>222</v>
      </c>
      <c r="H946" s="16" t="s">
        <v>4484</v>
      </c>
      <c r="I946" s="16" t="s">
        <v>4485</v>
      </c>
      <c r="J946" s="16" t="s">
        <v>177</v>
      </c>
      <c r="L946" s="2" t="s">
        <v>1060</v>
      </c>
      <c r="M946" s="5">
        <v>44315.0</v>
      </c>
      <c r="N946" s="2" t="s">
        <v>4486</v>
      </c>
      <c r="O946" s="6" t="s">
        <v>4487</v>
      </c>
      <c r="P946" s="7" t="str">
        <f>HYPERLINK("https://drive.google.com/file/d/1omsJl8DCp8Q0Uuz1EO4fnOi6LjOYSXHr/view?usp=drivesdk","Nergz brim mahmud  - “the relationship between overpopulation and food security”")</f>
        <v>Nergz brim mahmud  - “the relationship between overpopulation and food security”</v>
      </c>
      <c r="Q946" s="2" t="s">
        <v>4470</v>
      </c>
      <c r="R946" s="2"/>
      <c r="S946" s="2"/>
      <c r="T946" s="2"/>
      <c r="U946" s="2"/>
      <c r="V946" s="2"/>
    </row>
    <row r="947">
      <c r="B947" s="37" t="s">
        <v>3840</v>
      </c>
      <c r="C947" s="16" t="s">
        <v>4489</v>
      </c>
      <c r="D947" s="16" t="s">
        <v>4140</v>
      </c>
      <c r="E947" s="16" t="s">
        <v>3972</v>
      </c>
      <c r="F947" s="16" t="s">
        <v>229</v>
      </c>
      <c r="G947" s="16" t="s">
        <v>275</v>
      </c>
      <c r="H947" s="16" t="s">
        <v>2050</v>
      </c>
      <c r="I947" s="16" t="s">
        <v>4490</v>
      </c>
      <c r="J947" s="16" t="s">
        <v>177</v>
      </c>
      <c r="L947" s="2" t="s">
        <v>1060</v>
      </c>
      <c r="M947" s="5">
        <v>44315.0</v>
      </c>
      <c r="N947" s="2" t="s">
        <v>4491</v>
      </c>
      <c r="O947" s="6" t="s">
        <v>4492</v>
      </c>
      <c r="P947" s="7" t="str">
        <f>HYPERLINK("https://drive.google.com/file/d/1UMSWM4ckTkoBsQaD7oNfPCg4G-6wJwV1/view?usp=drivesdk","Sahid ghafwr karim - “the relationship between overpopulation and food security”")</f>
        <v>Sahid ghafwr karim - “the relationship between overpopulation and food security”</v>
      </c>
      <c r="Q947" s="2" t="s">
        <v>4470</v>
      </c>
      <c r="R947" s="2"/>
      <c r="S947" s="2"/>
      <c r="T947" s="2"/>
      <c r="U947" s="2"/>
      <c r="V947" s="2"/>
    </row>
    <row r="948">
      <c r="B948" s="37" t="s">
        <v>3840</v>
      </c>
      <c r="C948" s="16" t="s">
        <v>4494</v>
      </c>
      <c r="D948" s="16" t="s">
        <v>4037</v>
      </c>
      <c r="E948" s="16" t="s">
        <v>3972</v>
      </c>
      <c r="F948" s="16" t="s">
        <v>1289</v>
      </c>
      <c r="G948" s="16" t="s">
        <v>222</v>
      </c>
      <c r="H948" s="16" t="s">
        <v>2050</v>
      </c>
      <c r="I948" s="16" t="s">
        <v>4241</v>
      </c>
      <c r="J948" s="16" t="s">
        <v>177</v>
      </c>
      <c r="L948" s="2" t="s">
        <v>1060</v>
      </c>
      <c r="M948" s="5">
        <v>44315.0</v>
      </c>
      <c r="N948" s="2" t="s">
        <v>4495</v>
      </c>
      <c r="O948" s="6" t="s">
        <v>4496</v>
      </c>
      <c r="P948" s="7" t="str">
        <f>HYPERLINK("https://drive.google.com/file/d/1rLcpyCtkOTNbIVCMCSeUTCFQ9tW5U2W3/view?usp=drivesdk","khanzad khalid shekh - “the relationship between overpopulation and food security”")</f>
        <v>khanzad khalid shekh - “the relationship between overpopulation and food security”</v>
      </c>
      <c r="Q948" s="2" t="s">
        <v>4470</v>
      </c>
      <c r="R948" s="2"/>
      <c r="S948" s="2"/>
      <c r="T948" s="2"/>
      <c r="U948" s="2"/>
      <c r="V948" s="2"/>
    </row>
    <row r="949">
      <c r="B949" s="37" t="s">
        <v>3840</v>
      </c>
      <c r="C949" s="16" t="s">
        <v>4498</v>
      </c>
      <c r="D949" s="16" t="s">
        <v>4037</v>
      </c>
      <c r="E949" s="16" t="s">
        <v>4061</v>
      </c>
      <c r="F949" s="16" t="s">
        <v>961</v>
      </c>
      <c r="G949" s="16" t="s">
        <v>275</v>
      </c>
      <c r="H949" s="16" t="s">
        <v>4499</v>
      </c>
      <c r="I949" s="16" t="s">
        <v>4500</v>
      </c>
      <c r="J949" s="16" t="s">
        <v>197</v>
      </c>
      <c r="L949" s="2" t="s">
        <v>1060</v>
      </c>
      <c r="M949" s="5">
        <v>44315.0</v>
      </c>
      <c r="N949" s="2" t="s">
        <v>4501</v>
      </c>
      <c r="O949" s="6" t="s">
        <v>4502</v>
      </c>
      <c r="P949" s="7" t="str">
        <f>HYPERLINK("https://drive.google.com/file/d/1SVOCSBlySyKRMCnIUG6gRmw2Uhl0QVpx/view?usp=drivesdk","nariman salah muhammad - “the relationship between overpopulation and food security”")</f>
        <v>nariman salah muhammad - “the relationship between overpopulation and food security”</v>
      </c>
      <c r="Q949" s="2" t="s">
        <v>4470</v>
      </c>
      <c r="R949" s="2"/>
      <c r="S949" s="2"/>
      <c r="T949" s="2"/>
      <c r="U949" s="2"/>
      <c r="V949" s="2"/>
    </row>
    <row r="950">
      <c r="B950" s="37" t="s">
        <v>3840</v>
      </c>
      <c r="C950" s="16" t="s">
        <v>4074</v>
      </c>
      <c r="D950" s="16" t="s">
        <v>4037</v>
      </c>
      <c r="E950" s="16" t="s">
        <v>172</v>
      </c>
      <c r="F950" s="16" t="s">
        <v>173</v>
      </c>
      <c r="G950" s="16" t="s">
        <v>222</v>
      </c>
      <c r="H950" s="16" t="s">
        <v>4075</v>
      </c>
      <c r="I950" s="16" t="s">
        <v>4076</v>
      </c>
      <c r="J950" s="16" t="s">
        <v>187</v>
      </c>
      <c r="L950" s="2" t="s">
        <v>1060</v>
      </c>
      <c r="M950" s="5">
        <v>44315.0</v>
      </c>
      <c r="N950" s="2" t="s">
        <v>4504</v>
      </c>
      <c r="O950" s="6" t="s">
        <v>4505</v>
      </c>
      <c r="P950" s="7" t="str">
        <f>HYPERLINK("https://drive.google.com/file/d/159Ix57407Q8jBnZWb1SQtc8IqrNhTiwV/view?usp=drivesdk","Zhila nahmat mostafa  - “the relationship between overpopulation and food security”")</f>
        <v>Zhila nahmat mostafa  - “the relationship between overpopulation and food security”</v>
      </c>
      <c r="Q950" s="2" t="s">
        <v>4470</v>
      </c>
      <c r="R950" s="2"/>
      <c r="S950" s="2"/>
      <c r="T950" s="2"/>
      <c r="U950" s="2"/>
      <c r="V950" s="2"/>
    </row>
    <row r="951">
      <c r="B951" s="37" t="s">
        <v>3840</v>
      </c>
      <c r="C951" s="16" t="s">
        <v>4506</v>
      </c>
      <c r="D951" s="16" t="s">
        <v>4140</v>
      </c>
      <c r="E951" s="16" t="s">
        <v>3972</v>
      </c>
      <c r="F951" s="16" t="s">
        <v>961</v>
      </c>
      <c r="G951" s="16" t="s">
        <v>275</v>
      </c>
      <c r="H951" s="16" t="s">
        <v>4039</v>
      </c>
      <c r="I951" s="16" t="s">
        <v>4507</v>
      </c>
      <c r="J951" s="16" t="s">
        <v>177</v>
      </c>
      <c r="L951" s="2" t="s">
        <v>1060</v>
      </c>
      <c r="M951" s="5">
        <v>44315.0</v>
      </c>
      <c r="N951" s="2" t="s">
        <v>4508</v>
      </c>
      <c r="O951" s="6" t="s">
        <v>4509</v>
      </c>
      <c r="P951" s="7" t="str">
        <f>HYPERLINK("https://drive.google.com/file/d/1bQg-Y8r1foqnD7SNdmi8fSWhES36t39X/view?usp=drivesdk","Darya nazat shokri  - “the relationship between overpopulation and food security”")</f>
        <v>Darya nazat shokri  - “the relationship between overpopulation and food security”</v>
      </c>
      <c r="Q951" s="2" t="s">
        <v>4511</v>
      </c>
      <c r="R951" s="2"/>
      <c r="S951" s="2"/>
      <c r="T951" s="2"/>
      <c r="U951" s="2"/>
      <c r="V951" s="2"/>
    </row>
    <row r="952">
      <c r="B952" s="37" t="s">
        <v>3840</v>
      </c>
      <c r="C952" s="16" t="s">
        <v>4512</v>
      </c>
      <c r="D952" s="16" t="s">
        <v>4140</v>
      </c>
      <c r="E952" s="16" t="s">
        <v>3972</v>
      </c>
      <c r="F952" s="16" t="s">
        <v>961</v>
      </c>
      <c r="G952" s="16" t="s">
        <v>222</v>
      </c>
      <c r="H952" s="16" t="s">
        <v>2287</v>
      </c>
      <c r="I952" s="16" t="s">
        <v>4507</v>
      </c>
      <c r="J952" s="16" t="s">
        <v>177</v>
      </c>
      <c r="L952" s="2" t="s">
        <v>1060</v>
      </c>
      <c r="M952" s="5">
        <v>44315.0</v>
      </c>
      <c r="N952" s="2" t="s">
        <v>4513</v>
      </c>
      <c r="O952" s="6" t="s">
        <v>4514</v>
      </c>
      <c r="P952" s="7" t="str">
        <f>HYPERLINK("https://drive.google.com/file/d/1O9s79P1lwIdKHvtpPjwSqQ8qJnqsi-Mx/view?usp=drivesdk","Darya nazat shokri - “the relationship between overpopulation and food security”")</f>
        <v>Darya nazat shokri - “the relationship between overpopulation and food security”</v>
      </c>
      <c r="Q952" s="2" t="s">
        <v>4511</v>
      </c>
      <c r="R952" s="2"/>
      <c r="S952" s="2"/>
      <c r="T952" s="2"/>
      <c r="U952" s="2"/>
      <c r="V952" s="2"/>
    </row>
    <row r="953">
      <c r="B953" s="37" t="s">
        <v>3840</v>
      </c>
      <c r="C953" s="16" t="s">
        <v>4516</v>
      </c>
      <c r="D953" s="16" t="s">
        <v>4037</v>
      </c>
      <c r="E953" s="16" t="s">
        <v>4061</v>
      </c>
      <c r="F953" s="16" t="s">
        <v>173</v>
      </c>
      <c r="G953" s="16" t="s">
        <v>275</v>
      </c>
      <c r="H953" s="16" t="s">
        <v>3973</v>
      </c>
      <c r="I953" s="16" t="s">
        <v>4517</v>
      </c>
      <c r="J953" s="16" t="s">
        <v>197</v>
      </c>
      <c r="L953" s="2" t="s">
        <v>1060</v>
      </c>
      <c r="M953" s="5">
        <v>44315.0</v>
      </c>
      <c r="N953" s="2" t="s">
        <v>4518</v>
      </c>
      <c r="O953" s="6" t="s">
        <v>4519</v>
      </c>
      <c r="P953" s="7" t="str">
        <f>HYPERLINK("https://drive.google.com/file/d/1b9hNlrm2bBAtLCQZf3hIGxjMmBtt0faF/view?usp=drivesdk","Shawal Muhammad Ibrahim  - “the relationship between overpopulation and food security”")</f>
        <v>Shawal Muhammad Ibrahim  - “the relationship between overpopulation and food security”</v>
      </c>
      <c r="Q953" s="2" t="s">
        <v>4511</v>
      </c>
      <c r="R953" s="2"/>
      <c r="S953" s="2"/>
      <c r="T953" s="2"/>
      <c r="U953" s="2"/>
      <c r="V953" s="2"/>
    </row>
    <row r="954">
      <c r="B954" s="37" t="s">
        <v>3840</v>
      </c>
      <c r="C954" s="16" t="s">
        <v>4521</v>
      </c>
      <c r="D954" s="16" t="s">
        <v>4140</v>
      </c>
      <c r="E954" s="16" t="s">
        <v>3972</v>
      </c>
      <c r="F954" s="16" t="s">
        <v>229</v>
      </c>
      <c r="G954" s="16" t="s">
        <v>222</v>
      </c>
      <c r="H954" s="16" t="s">
        <v>4039</v>
      </c>
      <c r="I954" s="16" t="s">
        <v>4522</v>
      </c>
      <c r="J954" s="16" t="s">
        <v>177</v>
      </c>
      <c r="L954" s="2" t="s">
        <v>1060</v>
      </c>
      <c r="M954" s="5">
        <v>44315.0</v>
      </c>
      <c r="N954" s="2" t="s">
        <v>4523</v>
      </c>
      <c r="O954" s="6" t="s">
        <v>4524</v>
      </c>
      <c r="P954" s="7" t="str">
        <f>HYPERLINK("https://drive.google.com/file/d/1q_dcldfZigcT9faoV2WBfqQ21mGFp2um/view?usp=drivesdk","Aryan nabi aziz - “the relationship between overpopulation and food security”")</f>
        <v>Aryan nabi aziz - “the relationship between overpopulation and food security”</v>
      </c>
      <c r="Q954" s="2" t="s">
        <v>4511</v>
      </c>
      <c r="R954" s="2"/>
      <c r="S954" s="2"/>
      <c r="T954" s="2"/>
      <c r="U954" s="2"/>
      <c r="V954" s="2"/>
    </row>
    <row r="955">
      <c r="B955" s="37" t="s">
        <v>3840</v>
      </c>
      <c r="C955" s="16" t="s">
        <v>4516</v>
      </c>
      <c r="D955" s="16" t="s">
        <v>4037</v>
      </c>
      <c r="E955" s="16" t="s">
        <v>4061</v>
      </c>
      <c r="F955" s="16" t="s">
        <v>173</v>
      </c>
      <c r="G955" s="16" t="s">
        <v>275</v>
      </c>
      <c r="H955" s="16" t="s">
        <v>3973</v>
      </c>
      <c r="I955" s="16" t="s">
        <v>4517</v>
      </c>
      <c r="J955" s="16" t="s">
        <v>197</v>
      </c>
      <c r="L955" s="2" t="s">
        <v>1060</v>
      </c>
      <c r="M955" s="5">
        <v>44315.0</v>
      </c>
      <c r="N955" s="2" t="s">
        <v>4526</v>
      </c>
      <c r="O955" s="6" t="s">
        <v>4527</v>
      </c>
      <c r="P955" s="7" t="str">
        <f>HYPERLINK("https://drive.google.com/file/d/1cHYwesf-uNJTCBohsYgG4Rbuu44-XOaU/view?usp=drivesdk","Shawal Muhammad Ibrahim  - “the relationship between overpopulation and food security”")</f>
        <v>Shawal Muhammad Ibrahim  - “the relationship between overpopulation and food security”</v>
      </c>
      <c r="Q955" s="2" t="s">
        <v>4511</v>
      </c>
      <c r="R955" s="2"/>
      <c r="S955" s="2"/>
      <c r="T955" s="2"/>
      <c r="U955" s="2"/>
      <c r="V955" s="2"/>
    </row>
    <row r="956">
      <c r="B956" s="37" t="s">
        <v>3840</v>
      </c>
      <c r="C956" s="16" t="s">
        <v>4528</v>
      </c>
      <c r="D956" s="16" t="s">
        <v>4037</v>
      </c>
      <c r="E956" s="16" t="s">
        <v>741</v>
      </c>
      <c r="F956" s="16" t="s">
        <v>1289</v>
      </c>
      <c r="G956" s="16" t="s">
        <v>222</v>
      </c>
      <c r="H956" s="16" t="s">
        <v>4529</v>
      </c>
      <c r="I956" s="16" t="s">
        <v>4530</v>
      </c>
      <c r="J956" s="16" t="s">
        <v>177</v>
      </c>
      <c r="L956" s="2" t="s">
        <v>1060</v>
      </c>
      <c r="M956" s="5">
        <v>44315.0</v>
      </c>
      <c r="N956" s="2" t="s">
        <v>4531</v>
      </c>
      <c r="O956" s="6" t="s">
        <v>4532</v>
      </c>
      <c r="P956" s="7" t="str">
        <f>HYPERLINK("https://drive.google.com/file/d/1kLjiGawNj-Mzo6EulSJfsgCcETw03hg6/view?usp=drivesdk","Payam murad hussein - “the relationship between overpopulation and food security”")</f>
        <v>Payam murad hussein - “the relationship between overpopulation and food security”</v>
      </c>
      <c r="Q956" s="2" t="s">
        <v>4511</v>
      </c>
      <c r="R956" s="2"/>
      <c r="S956" s="2"/>
      <c r="T956" s="2"/>
      <c r="U956" s="2"/>
      <c r="V956" s="2"/>
    </row>
    <row r="957">
      <c r="B957" s="37" t="s">
        <v>3840</v>
      </c>
      <c r="C957" s="16" t="s">
        <v>4534</v>
      </c>
      <c r="D957" s="16" t="s">
        <v>4037</v>
      </c>
      <c r="E957" s="16" t="s">
        <v>741</v>
      </c>
      <c r="F957" s="16" t="s">
        <v>213</v>
      </c>
      <c r="G957" s="16" t="s">
        <v>275</v>
      </c>
      <c r="H957" s="16" t="s">
        <v>2125</v>
      </c>
      <c r="I957" s="16" t="s">
        <v>4535</v>
      </c>
      <c r="J957" s="16" t="s">
        <v>177</v>
      </c>
      <c r="L957" s="2" t="s">
        <v>1060</v>
      </c>
      <c r="M957" s="5">
        <v>44315.0</v>
      </c>
      <c r="N957" s="2" t="s">
        <v>4536</v>
      </c>
      <c r="O957" s="6" t="s">
        <v>4537</v>
      </c>
      <c r="P957" s="7" t="str">
        <f>HYPERLINK("https://drive.google.com/file/d/1c_jUma6GPLN26DEM7_6WLxCDUQfaMq_I/view?usp=drivesdk","Aveen Faher Taher - “the relationship between overpopulation and food security”")</f>
        <v>Aveen Faher Taher - “the relationship between overpopulation and food security”</v>
      </c>
      <c r="Q957" s="2" t="s">
        <v>4539</v>
      </c>
      <c r="R957" s="2"/>
      <c r="S957" s="2"/>
      <c r="T957" s="2"/>
      <c r="U957" s="2"/>
      <c r="V957" s="2"/>
    </row>
    <row r="958">
      <c r="B958" s="37" t="s">
        <v>3840</v>
      </c>
      <c r="C958" s="16" t="s">
        <v>4540</v>
      </c>
      <c r="D958" s="16" t="s">
        <v>4037</v>
      </c>
      <c r="E958" s="16" t="s">
        <v>3972</v>
      </c>
      <c r="F958" s="16" t="s">
        <v>1289</v>
      </c>
      <c r="G958" s="16" t="s">
        <v>222</v>
      </c>
      <c r="H958" s="16" t="s">
        <v>2287</v>
      </c>
      <c r="I958" s="16" t="s">
        <v>4541</v>
      </c>
      <c r="J958" s="16" t="s">
        <v>197</v>
      </c>
      <c r="L958" s="2" t="s">
        <v>1060</v>
      </c>
      <c r="M958" s="5">
        <v>44315.0</v>
      </c>
      <c r="N958" s="2" t="s">
        <v>4542</v>
      </c>
      <c r="O958" s="6" t="s">
        <v>4543</v>
      </c>
      <c r="P958" s="7" t="str">
        <f>HYPERLINK("https://drive.google.com/file/d/1CBwCVHqRuuGvVR4GgbHF7F62sLYB8QK7/view?usp=drivesdk","Runas Rasul Othman - “the relationship between overpopulation and food security”")</f>
        <v>Runas Rasul Othman - “the relationship between overpopulation and food security”</v>
      </c>
      <c r="Q958" s="2" t="s">
        <v>4539</v>
      </c>
      <c r="R958" s="2"/>
      <c r="S958" s="2"/>
      <c r="T958" s="2"/>
      <c r="U958" s="2"/>
      <c r="V958" s="2"/>
    </row>
    <row r="959">
      <c r="B959" s="37" t="s">
        <v>3840</v>
      </c>
      <c r="C959" s="16" t="s">
        <v>4545</v>
      </c>
      <c r="D959" s="16" t="s">
        <v>4037</v>
      </c>
      <c r="E959" s="16" t="s">
        <v>3920</v>
      </c>
      <c r="F959" s="16" t="s">
        <v>1509</v>
      </c>
      <c r="G959" s="16" t="s">
        <v>275</v>
      </c>
      <c r="H959" s="16" t="s">
        <v>1123</v>
      </c>
      <c r="I959" s="16" t="s">
        <v>4546</v>
      </c>
      <c r="J959" s="16" t="s">
        <v>197</v>
      </c>
      <c r="L959" s="2" t="s">
        <v>1060</v>
      </c>
      <c r="M959" s="5">
        <v>44315.0</v>
      </c>
      <c r="N959" s="2" t="s">
        <v>4547</v>
      </c>
      <c r="O959" s="6" t="s">
        <v>4548</v>
      </c>
      <c r="P959" s="7" t="str">
        <f>HYPERLINK("https://drive.google.com/file/d/1kGooAEkqp9VS4FeMPBFowYmFTAcS91hh/view?usp=drivesdk","Aryan muhammad hassan - “the relationship between overpopulation and food security”")</f>
        <v>Aryan muhammad hassan - “the relationship between overpopulation and food security”</v>
      </c>
      <c r="Q959" s="2" t="s">
        <v>4539</v>
      </c>
      <c r="R959" s="2"/>
      <c r="S959" s="2"/>
      <c r="T959" s="2"/>
      <c r="U959" s="2"/>
      <c r="V959" s="2"/>
    </row>
    <row r="960">
      <c r="B960" s="37" t="s">
        <v>3840</v>
      </c>
      <c r="C960" s="16" t="s">
        <v>4550</v>
      </c>
      <c r="D960" s="16" t="s">
        <v>4037</v>
      </c>
      <c r="E960" s="16" t="s">
        <v>3920</v>
      </c>
      <c r="F960" s="16" t="s">
        <v>1018</v>
      </c>
      <c r="G960" s="16" t="s">
        <v>222</v>
      </c>
      <c r="H960" s="16" t="s">
        <v>1123</v>
      </c>
      <c r="I960" s="16" t="s">
        <v>4551</v>
      </c>
      <c r="J960" s="16" t="s">
        <v>177</v>
      </c>
      <c r="L960" s="2" t="s">
        <v>1060</v>
      </c>
      <c r="M960" s="5">
        <v>44315.0</v>
      </c>
      <c r="N960" s="2" t="s">
        <v>4552</v>
      </c>
      <c r="O960" s="6" t="s">
        <v>4553</v>
      </c>
      <c r="P960" s="7" t="str">
        <f>HYPERLINK("https://drive.google.com/file/d/1C80xoM6ftpXjlvaZ-yd_LH5GiMaS69dL/view?usp=drivesdk","zhvin farkho farigh mohammad - “the relationship between overpopulation and food security”")</f>
        <v>zhvin farkho farigh mohammad - “the relationship between overpopulation and food security”</v>
      </c>
      <c r="Q960" s="2" t="s">
        <v>4539</v>
      </c>
      <c r="R960" s="2"/>
      <c r="S960" s="2"/>
      <c r="T960" s="2"/>
      <c r="U960" s="2"/>
      <c r="V960" s="2"/>
    </row>
    <row r="961">
      <c r="B961" s="37" t="s">
        <v>3840</v>
      </c>
      <c r="C961" s="16" t="s">
        <v>4555</v>
      </c>
      <c r="D961" s="16" t="s">
        <v>4140</v>
      </c>
      <c r="E961" s="16" t="s">
        <v>3972</v>
      </c>
      <c r="F961" s="16" t="s">
        <v>4377</v>
      </c>
      <c r="G961" s="16" t="s">
        <v>275</v>
      </c>
      <c r="H961" s="16" t="s">
        <v>2287</v>
      </c>
      <c r="I961" s="16" t="s">
        <v>4378</v>
      </c>
      <c r="J961" s="16" t="s">
        <v>177</v>
      </c>
      <c r="L961" s="2" t="s">
        <v>1060</v>
      </c>
      <c r="M961" s="5">
        <v>44315.0</v>
      </c>
      <c r="N961" s="2" t="s">
        <v>4556</v>
      </c>
      <c r="O961" s="6" t="s">
        <v>4557</v>
      </c>
      <c r="P961" s="7" t="str">
        <f>HYPERLINK("https://drive.google.com/file/d/1s0D2p1vE228QZ1xzSlxN46xXqr0SypsJ/view?usp=drivesdk","mohammad nihmat ghafur - “the relationship between overpopulation and food security”")</f>
        <v>mohammad nihmat ghafur - “the relationship between overpopulation and food security”</v>
      </c>
      <c r="Q961" s="2" t="s">
        <v>4539</v>
      </c>
      <c r="R961" s="2"/>
      <c r="S961" s="2"/>
      <c r="T961" s="2"/>
      <c r="U961" s="2"/>
      <c r="V961" s="2"/>
    </row>
    <row r="962">
      <c r="B962" s="37" t="s">
        <v>3840</v>
      </c>
      <c r="C962" s="16" t="s">
        <v>4559</v>
      </c>
      <c r="D962" s="16" t="s">
        <v>4037</v>
      </c>
      <c r="E962" s="16" t="s">
        <v>3972</v>
      </c>
      <c r="F962" s="16" t="s">
        <v>1289</v>
      </c>
      <c r="G962" s="16" t="s">
        <v>222</v>
      </c>
      <c r="H962" s="16" t="s">
        <v>2287</v>
      </c>
      <c r="I962" s="16" t="s">
        <v>4353</v>
      </c>
      <c r="J962" s="16" t="s">
        <v>197</v>
      </c>
      <c r="L962" s="2" t="s">
        <v>1060</v>
      </c>
      <c r="M962" s="5">
        <v>44315.0</v>
      </c>
      <c r="N962" s="2" t="s">
        <v>4560</v>
      </c>
      <c r="O962" s="6" t="s">
        <v>4561</v>
      </c>
      <c r="P962" s="7" t="str">
        <f>HYPERLINK("https://drive.google.com/file/d/1fZdFfbjsLZCvZS7jLgYK93WnSG8Q8HhL/view?usp=drivesdk","Nigar Ali Salim - “the relationship between overpopulation and food security”")</f>
        <v>Nigar Ali Salim - “the relationship between overpopulation and food security”</v>
      </c>
      <c r="Q962" s="2" t="s">
        <v>4539</v>
      </c>
      <c r="R962" s="2"/>
      <c r="S962" s="2"/>
      <c r="T962" s="2"/>
      <c r="U962" s="2"/>
      <c r="V962" s="2"/>
    </row>
    <row r="963">
      <c r="B963" s="37" t="s">
        <v>3840</v>
      </c>
      <c r="C963" s="16" t="s">
        <v>4563</v>
      </c>
      <c r="D963" s="16" t="s">
        <v>4037</v>
      </c>
      <c r="E963" s="16" t="s">
        <v>741</v>
      </c>
      <c r="F963" s="16" t="s">
        <v>213</v>
      </c>
      <c r="G963" s="16" t="s">
        <v>275</v>
      </c>
      <c r="H963" s="16" t="s">
        <v>2287</v>
      </c>
      <c r="I963" s="16" t="s">
        <v>4564</v>
      </c>
      <c r="J963" s="16" t="s">
        <v>164</v>
      </c>
      <c r="L963" s="2" t="s">
        <v>1060</v>
      </c>
      <c r="M963" s="5">
        <v>44315.0</v>
      </c>
      <c r="N963" s="2" t="s">
        <v>4565</v>
      </c>
      <c r="O963" s="6" t="s">
        <v>4566</v>
      </c>
      <c r="P963" s="7" t="str">
        <f>HYPERLINK("https://drive.google.com/file/d/1CYLMzuOPgxH2t-o4iihgLN4yoKbzRyJZ/view?usp=drivesdk","Halima Muslih Huseen - “the relationship between overpopulation and food security”")</f>
        <v>Halima Muslih Huseen - “the relationship between overpopulation and food security”</v>
      </c>
      <c r="Q963" s="2" t="s">
        <v>4539</v>
      </c>
      <c r="R963" s="2"/>
      <c r="S963" s="2"/>
      <c r="T963" s="2"/>
      <c r="U963" s="2"/>
      <c r="V963" s="2"/>
    </row>
    <row r="964">
      <c r="B964" s="37" t="s">
        <v>3840</v>
      </c>
      <c r="C964" s="16" t="s">
        <v>4568</v>
      </c>
      <c r="D964" s="16" t="s">
        <v>3972</v>
      </c>
      <c r="E964" s="16" t="s">
        <v>172</v>
      </c>
      <c r="F964" s="16" t="s">
        <v>152</v>
      </c>
      <c r="G964" s="16" t="s">
        <v>222</v>
      </c>
      <c r="H964" s="16" t="s">
        <v>1123</v>
      </c>
      <c r="I964" s="16" t="s">
        <v>4569</v>
      </c>
      <c r="J964" s="16" t="s">
        <v>197</v>
      </c>
      <c r="L964" s="2" t="s">
        <v>1060</v>
      </c>
      <c r="M964" s="5">
        <v>44315.0</v>
      </c>
      <c r="N964" s="2" t="s">
        <v>4570</v>
      </c>
      <c r="O964" s="6" t="s">
        <v>4571</v>
      </c>
      <c r="P964" s="7" t="str">
        <f>HYPERLINK("https://drive.google.com/file/d/1-n061I9z1FHWU4OcKPgOJtk1f89XesF7/view?usp=drivesdk","shahyan bakhtyar mustafa - “the relationship between overpopulation and food security”")</f>
        <v>shahyan bakhtyar mustafa - “the relationship between overpopulation and food security”</v>
      </c>
      <c r="Q964" s="2" t="s">
        <v>4573</v>
      </c>
      <c r="R964" s="2"/>
      <c r="S964" s="2"/>
      <c r="T964" s="2"/>
      <c r="U964" s="2"/>
      <c r="V964" s="2"/>
    </row>
    <row r="965">
      <c r="B965" s="37" t="s">
        <v>3840</v>
      </c>
      <c r="C965" s="16" t="s">
        <v>4574</v>
      </c>
      <c r="D965" s="16" t="s">
        <v>4140</v>
      </c>
      <c r="E965" s="16" t="s">
        <v>3920</v>
      </c>
      <c r="F965" s="16" t="s">
        <v>4575</v>
      </c>
      <c r="G965" s="16" t="s">
        <v>275</v>
      </c>
      <c r="H965" s="16" t="s">
        <v>4576</v>
      </c>
      <c r="I965" s="16" t="s">
        <v>4577</v>
      </c>
      <c r="J965" s="16" t="s">
        <v>177</v>
      </c>
      <c r="L965" s="2" t="s">
        <v>1060</v>
      </c>
      <c r="M965" s="5">
        <v>44315.0</v>
      </c>
      <c r="N965" s="2" t="s">
        <v>4578</v>
      </c>
      <c r="O965" s="6" t="s">
        <v>4579</v>
      </c>
      <c r="P965" s="7" t="str">
        <f>HYPERLINK("https://drive.google.com/file/d/11hD-VMUnz9g_ELGm5G8jBciM2X1rkMe0/view?usp=drivesdk","iman qasm qadr - “the relationship between overpopulation and food security”")</f>
        <v>iman qasm qadr - “the relationship between overpopulation and food security”</v>
      </c>
      <c r="Q965" s="2" t="s">
        <v>4573</v>
      </c>
      <c r="R965" s="2"/>
      <c r="S965" s="2"/>
      <c r="T965" s="2"/>
      <c r="U965" s="2"/>
      <c r="V965" s="2"/>
    </row>
    <row r="966">
      <c r="B966" s="37" t="s">
        <v>3840</v>
      </c>
      <c r="C966" s="16" t="s">
        <v>4361</v>
      </c>
      <c r="D966" s="16" t="s">
        <v>4140</v>
      </c>
      <c r="E966" s="16" t="s">
        <v>3972</v>
      </c>
      <c r="F966" s="16" t="s">
        <v>275</v>
      </c>
      <c r="G966" s="16" t="s">
        <v>222</v>
      </c>
      <c r="H966" s="16" t="s">
        <v>2287</v>
      </c>
      <c r="I966" s="16" t="s">
        <v>4362</v>
      </c>
      <c r="J966" s="16" t="s">
        <v>164</v>
      </c>
      <c r="L966" s="2" t="s">
        <v>1060</v>
      </c>
      <c r="M966" s="5">
        <v>44315.0</v>
      </c>
      <c r="N966" s="2" t="s">
        <v>4581</v>
      </c>
      <c r="O966" s="6" t="s">
        <v>4582</v>
      </c>
      <c r="P966" s="7" t="str">
        <f>HYPERLINK("https://drive.google.com/file/d/1K7A5Y9sAQZOefUyUSptZfiCs_0-I8FNY/view?usp=drivesdk","Ahmad Hasan Smail - “the relationship between overpopulation and food security”")</f>
        <v>Ahmad Hasan Smail - “the relationship between overpopulation and food security”</v>
      </c>
      <c r="Q966" s="2" t="s">
        <v>4573</v>
      </c>
      <c r="R966" s="2"/>
      <c r="S966" s="2"/>
      <c r="T966" s="2"/>
      <c r="U966" s="2"/>
      <c r="V966" s="2"/>
    </row>
    <row r="967">
      <c r="B967" s="37" t="s">
        <v>3840</v>
      </c>
      <c r="C967" s="16" t="s">
        <v>4583</v>
      </c>
      <c r="D967" s="16" t="s">
        <v>2119</v>
      </c>
      <c r="E967" s="16" t="s">
        <v>3972</v>
      </c>
      <c r="F967" s="16" t="s">
        <v>221</v>
      </c>
      <c r="G967" s="16" t="s">
        <v>275</v>
      </c>
      <c r="H967" s="16" t="s">
        <v>4039</v>
      </c>
      <c r="I967" s="16" t="s">
        <v>4584</v>
      </c>
      <c r="J967" s="16" t="s">
        <v>187</v>
      </c>
      <c r="L967" s="2" t="s">
        <v>1060</v>
      </c>
      <c r="M967" s="5">
        <v>44315.0</v>
      </c>
      <c r="N967" s="2" t="s">
        <v>4585</v>
      </c>
      <c r="O967" s="6" t="s">
        <v>4586</v>
      </c>
      <c r="P967" s="7" t="str">
        <f>HYPERLINK("https://drive.google.com/file/d/1qOve6AHQKk16eamxdtQPGoNsoSdXyJVH/view?usp=drivesdk","Gulstan salih khdhir  - “the relationship between overpopulation and food security”")</f>
        <v>Gulstan salih khdhir  - “the relationship between overpopulation and food security”</v>
      </c>
      <c r="Q967" s="2" t="s">
        <v>4573</v>
      </c>
      <c r="R967" s="2"/>
      <c r="S967" s="2"/>
      <c r="T967" s="2"/>
      <c r="U967" s="2"/>
      <c r="V967" s="2"/>
    </row>
    <row r="968">
      <c r="B968" s="37" t="s">
        <v>3840</v>
      </c>
      <c r="C968" s="16" t="s">
        <v>4489</v>
      </c>
      <c r="D968" s="16" t="s">
        <v>4140</v>
      </c>
      <c r="E968" s="16" t="s">
        <v>3972</v>
      </c>
      <c r="F968" s="16" t="s">
        <v>229</v>
      </c>
      <c r="G968" s="16" t="s">
        <v>222</v>
      </c>
      <c r="H968" s="16" t="s">
        <v>2050</v>
      </c>
      <c r="I968" s="16" t="s">
        <v>4490</v>
      </c>
      <c r="J968" s="16" t="s">
        <v>177</v>
      </c>
      <c r="L968" s="2" t="s">
        <v>1060</v>
      </c>
      <c r="M968" s="5">
        <v>44315.0</v>
      </c>
      <c r="N968" s="2" t="s">
        <v>4588</v>
      </c>
      <c r="O968" s="6" t="s">
        <v>4589</v>
      </c>
      <c r="P968" s="7" t="str">
        <f>HYPERLINK("https://drive.google.com/file/d/1yujWgynGMZhK0ezpBDle0Nf55pzspzsZ/view?usp=drivesdk","Sahid ghafwr karim - “the relationship between overpopulation and food security”")</f>
        <v>Sahid ghafwr karim - “the relationship between overpopulation and food security”</v>
      </c>
      <c r="Q968" s="2" t="s">
        <v>4573</v>
      </c>
      <c r="R968" s="2"/>
      <c r="S968" s="2"/>
      <c r="T968" s="2"/>
      <c r="U968" s="2"/>
      <c r="V968" s="2"/>
    </row>
    <row r="969">
      <c r="B969" s="37" t="s">
        <v>3840</v>
      </c>
      <c r="C969" s="16" t="s">
        <v>4221</v>
      </c>
      <c r="D969" s="16" t="s">
        <v>4037</v>
      </c>
      <c r="E969" s="16" t="s">
        <v>3972</v>
      </c>
      <c r="F969" s="16" t="s">
        <v>961</v>
      </c>
      <c r="G969" s="16" t="s">
        <v>275</v>
      </c>
      <c r="H969" s="16" t="s">
        <v>4039</v>
      </c>
      <c r="I969" s="16" t="s">
        <v>4222</v>
      </c>
      <c r="J969" s="16" t="s">
        <v>177</v>
      </c>
      <c r="L969" s="2" t="s">
        <v>1060</v>
      </c>
      <c r="M969" s="5">
        <v>44315.0</v>
      </c>
      <c r="N969" s="2" t="s">
        <v>4590</v>
      </c>
      <c r="O969" s="6" t="s">
        <v>4591</v>
      </c>
      <c r="P969" s="7" t="str">
        <f>HYPERLINK("https://drive.google.com/file/d/1o-OoD90g4iUpzpalyBioAZZKx10M1i6O/view?usp=drivesdk","Ashna raof abulrahman  - “the relationship between overpopulation and food security”")</f>
        <v>Ashna raof abulrahman  - “the relationship between overpopulation and food security”</v>
      </c>
      <c r="Q969" s="2" t="s">
        <v>4573</v>
      </c>
      <c r="R969" s="2"/>
      <c r="S969" s="2"/>
      <c r="T969" s="2"/>
      <c r="U969" s="2"/>
      <c r="V969" s="2"/>
    </row>
    <row r="970">
      <c r="B970" s="37" t="s">
        <v>3840</v>
      </c>
      <c r="C970" s="16" t="s">
        <v>4255</v>
      </c>
      <c r="D970" s="16" t="s">
        <v>4140</v>
      </c>
      <c r="E970" s="16" t="s">
        <v>3972</v>
      </c>
      <c r="F970" s="16" t="s">
        <v>229</v>
      </c>
      <c r="G970" s="16" t="s">
        <v>222</v>
      </c>
      <c r="H970" s="16" t="s">
        <v>4039</v>
      </c>
      <c r="I970" s="16" t="s">
        <v>4257</v>
      </c>
      <c r="J970" s="16" t="s">
        <v>177</v>
      </c>
      <c r="L970" s="2" t="s">
        <v>1060</v>
      </c>
      <c r="M970" s="5">
        <v>44315.0</v>
      </c>
      <c r="N970" s="2" t="s">
        <v>4592</v>
      </c>
      <c r="O970" s="6" t="s">
        <v>4593</v>
      </c>
      <c r="P970" s="7" t="str">
        <f>HYPERLINK("https://drive.google.com/file/d/1PRj9JPyHbpjYAa9tQTcrocnk7lsnA6P9/view?usp=drivesdk","Hijran saeed ahmad  - “the relationship between overpopulation and food security”")</f>
        <v>Hijran saeed ahmad  - “the relationship between overpopulation and food security”</v>
      </c>
      <c r="Q970" s="2" t="s">
        <v>4594</v>
      </c>
      <c r="R970" s="2"/>
      <c r="S970" s="2"/>
      <c r="T970" s="2"/>
      <c r="U970" s="2"/>
      <c r="V970" s="2"/>
    </row>
    <row r="971">
      <c r="B971" s="37" t="s">
        <v>3840</v>
      </c>
      <c r="C971" s="16" t="s">
        <v>4489</v>
      </c>
      <c r="D971" s="16" t="s">
        <v>4140</v>
      </c>
      <c r="E971" s="16" t="s">
        <v>3972</v>
      </c>
      <c r="F971" s="16" t="s">
        <v>229</v>
      </c>
      <c r="G971" s="16" t="s">
        <v>275</v>
      </c>
      <c r="H971" s="16" t="s">
        <v>2050</v>
      </c>
      <c r="I971" s="16" t="s">
        <v>4490</v>
      </c>
      <c r="J971" s="16" t="s">
        <v>177</v>
      </c>
      <c r="L971" s="2" t="s">
        <v>1060</v>
      </c>
      <c r="M971" s="5">
        <v>44315.0</v>
      </c>
      <c r="N971" s="2" t="s">
        <v>4595</v>
      </c>
      <c r="O971" s="6" t="s">
        <v>4596</v>
      </c>
      <c r="P971" s="7" t="str">
        <f>HYPERLINK("https://drive.google.com/file/d/13wIcu5HlByd2YakdMdl9VURAMIB_g0ph/view?usp=drivesdk","Sahid ghafwr karim - “the relationship between overpopulation and food security”")</f>
        <v>Sahid ghafwr karim - “the relationship between overpopulation and food security”</v>
      </c>
      <c r="Q971" s="2" t="s">
        <v>4594</v>
      </c>
      <c r="R971" s="2"/>
      <c r="S971" s="2"/>
      <c r="T971" s="2"/>
      <c r="U971" s="2"/>
      <c r="V971" s="2"/>
    </row>
    <row r="972">
      <c r="B972" s="37" t="s">
        <v>3840</v>
      </c>
      <c r="C972" s="16" t="s">
        <v>4597</v>
      </c>
      <c r="D972" s="16" t="s">
        <v>4037</v>
      </c>
      <c r="E972" s="16" t="s">
        <v>741</v>
      </c>
      <c r="F972" s="16" t="s">
        <v>1289</v>
      </c>
      <c r="G972" s="16" t="s">
        <v>222</v>
      </c>
      <c r="H972" s="16" t="s">
        <v>4598</v>
      </c>
      <c r="I972" s="16" t="s">
        <v>4599</v>
      </c>
      <c r="J972" s="16" t="s">
        <v>197</v>
      </c>
      <c r="L972" s="2" t="s">
        <v>1060</v>
      </c>
      <c r="M972" s="5">
        <v>44315.0</v>
      </c>
      <c r="N972" s="2" t="s">
        <v>4600</v>
      </c>
      <c r="O972" s="6" t="s">
        <v>4601</v>
      </c>
      <c r="P972" s="7" t="str">
        <f>HYPERLINK("https://drive.google.com/file/d/1yR6jh2zMB6mqyMa-bTtJrL-x2-8uO4jA/view?usp=drivesdk","Hawzheen khasro abdulazeez - “the relationship between overpopulation and food security”")</f>
        <v>Hawzheen khasro abdulazeez - “the relationship between overpopulation and food security”</v>
      </c>
      <c r="Q972" s="2" t="s">
        <v>4594</v>
      </c>
      <c r="R972" s="2"/>
      <c r="S972" s="2"/>
      <c r="T972" s="2"/>
      <c r="U972" s="2"/>
      <c r="V972" s="2"/>
    </row>
    <row r="973">
      <c r="B973" s="37" t="s">
        <v>3840</v>
      </c>
      <c r="C973" s="16" t="s">
        <v>4521</v>
      </c>
      <c r="D973" s="16" t="s">
        <v>4140</v>
      </c>
      <c r="E973" s="16" t="s">
        <v>3972</v>
      </c>
      <c r="F973" s="16" t="s">
        <v>229</v>
      </c>
      <c r="G973" s="16" t="s">
        <v>275</v>
      </c>
      <c r="H973" s="16" t="s">
        <v>4039</v>
      </c>
      <c r="I973" s="16" t="s">
        <v>4522</v>
      </c>
      <c r="J973" s="16" t="s">
        <v>177</v>
      </c>
      <c r="L973" s="2" t="s">
        <v>1060</v>
      </c>
      <c r="M973" s="5">
        <v>44315.0</v>
      </c>
      <c r="N973" s="2" t="s">
        <v>4603</v>
      </c>
      <c r="O973" s="6" t="s">
        <v>4604</v>
      </c>
      <c r="P973" s="7" t="str">
        <f>HYPERLINK("https://drive.google.com/file/d/1w_CgqzafvjDhLU5zeLqXEfSb0A_r_9YA/view?usp=drivesdk","Aryan nabi aziz - “the relationship between overpopulation and food security”")</f>
        <v>Aryan nabi aziz - “the relationship between overpopulation and food security”</v>
      </c>
      <c r="Q973" s="2" t="s">
        <v>4594</v>
      </c>
      <c r="R973" s="2"/>
      <c r="S973" s="2"/>
      <c r="T973" s="2"/>
      <c r="U973" s="2"/>
      <c r="V973" s="2"/>
    </row>
    <row r="974">
      <c r="B974" s="37" t="s">
        <v>3840</v>
      </c>
      <c r="C974" s="16" t="s">
        <v>4605</v>
      </c>
      <c r="D974" s="16" t="s">
        <v>4037</v>
      </c>
      <c r="E974" s="16" t="s">
        <v>3972</v>
      </c>
      <c r="F974" s="16" t="s">
        <v>4483</v>
      </c>
      <c r="G974" s="16" t="s">
        <v>222</v>
      </c>
      <c r="H974" s="16" t="s">
        <v>4484</v>
      </c>
      <c r="I974" s="16" t="s">
        <v>4485</v>
      </c>
      <c r="J974" s="16" t="s">
        <v>177</v>
      </c>
      <c r="L974" s="2" t="s">
        <v>1060</v>
      </c>
      <c r="M974" s="5">
        <v>44315.0</v>
      </c>
      <c r="N974" s="2" t="s">
        <v>4606</v>
      </c>
      <c r="O974" s="6" t="s">
        <v>4607</v>
      </c>
      <c r="P974" s="7" t="str">
        <f>HYPERLINK("https://drive.google.com/file/d/1YsyaueJ0-BhVLAnNpPcyyF8mcwavOD72/view?usp=drivesdk","Nergz braem mahmud - “the relationship between overpopulation and food security”")</f>
        <v>Nergz braem mahmud - “the relationship between overpopulation and food security”</v>
      </c>
      <c r="Q974" s="2" t="s">
        <v>4594</v>
      </c>
      <c r="R974" s="2"/>
      <c r="S974" s="2"/>
      <c r="T974" s="2"/>
      <c r="U974" s="2"/>
      <c r="V974" s="2"/>
    </row>
    <row r="975">
      <c r="B975" s="37" t="s">
        <v>3840</v>
      </c>
      <c r="C975" s="16" t="s">
        <v>1128</v>
      </c>
      <c r="D975" s="16" t="s">
        <v>171</v>
      </c>
      <c r="E975" s="16" t="s">
        <v>202</v>
      </c>
      <c r="F975" s="16" t="s">
        <v>229</v>
      </c>
      <c r="G975" s="16" t="s">
        <v>275</v>
      </c>
      <c r="H975" s="16" t="s">
        <v>223</v>
      </c>
      <c r="I975" s="16" t="s">
        <v>1129</v>
      </c>
      <c r="J975" s="16" t="s">
        <v>197</v>
      </c>
      <c r="L975" s="2" t="s">
        <v>1060</v>
      </c>
      <c r="M975" s="5">
        <v>44315.0</v>
      </c>
      <c r="N975" s="2" t="s">
        <v>4609</v>
      </c>
      <c r="O975" s="6" t="s">
        <v>4610</v>
      </c>
      <c r="P975" s="7" t="str">
        <f>HYPERLINK("https://drive.google.com/file/d/1HRPP1JVbyWodD42sKo11mLIHdx_F3wTS/view?usp=drivesdk","Shamal Salahaddin ahmed - “the relationship between overpopulation and food security”")</f>
        <v>Shamal Salahaddin ahmed - “the relationship between overpopulation and food security”</v>
      </c>
      <c r="Q975" s="2" t="s">
        <v>4594</v>
      </c>
      <c r="R975" s="2"/>
      <c r="S975" s="2"/>
      <c r="T975" s="2"/>
      <c r="U975" s="2"/>
      <c r="V975" s="2"/>
    </row>
    <row r="976">
      <c r="B976" s="37" t="s">
        <v>3840</v>
      </c>
      <c r="C976" s="17" t="s">
        <v>4611</v>
      </c>
      <c r="D976" s="16" t="s">
        <v>171</v>
      </c>
      <c r="E976" s="16"/>
      <c r="F976" s="16"/>
      <c r="G976" s="16" t="s">
        <v>275</v>
      </c>
      <c r="H976" s="16" t="s">
        <v>4598</v>
      </c>
      <c r="I976" s="17" t="s">
        <v>4612</v>
      </c>
      <c r="J976" s="2" t="s">
        <v>177</v>
      </c>
      <c r="L976" s="2" t="s">
        <v>1060</v>
      </c>
      <c r="M976" s="5">
        <v>44315.0</v>
      </c>
      <c r="N976" s="2" t="s">
        <v>4613</v>
      </c>
      <c r="O976" s="6" t="s">
        <v>4614</v>
      </c>
      <c r="P976" s="7" t="str">
        <f>HYPERLINK("https://drive.google.com/file/d/1OBMDbFklpU-xRC7BIUkkTetPVLR0kvub/view?usp=drivesdk","Baidaa Mijbel Ali - “the relationship between overpopulation and food security”")</f>
        <v>Baidaa Mijbel Ali - “the relationship between overpopulation and food security”</v>
      </c>
      <c r="Q976" s="2" t="s">
        <v>4616</v>
      </c>
      <c r="R976" s="2"/>
      <c r="S976" s="2"/>
      <c r="T976" s="2"/>
      <c r="U976" s="2"/>
      <c r="V976" s="2"/>
    </row>
    <row r="977">
      <c r="B977" s="37" t="s">
        <v>3840</v>
      </c>
      <c r="C977" s="17" t="s">
        <v>4617</v>
      </c>
      <c r="D977" s="16" t="s">
        <v>171</v>
      </c>
      <c r="E977" s="16"/>
      <c r="F977" s="16"/>
      <c r="G977" s="16" t="s">
        <v>275</v>
      </c>
      <c r="H977" s="16" t="s">
        <v>4598</v>
      </c>
      <c r="I977" s="17" t="s">
        <v>4295</v>
      </c>
      <c r="J977" s="2" t="s">
        <v>177</v>
      </c>
      <c r="L977" s="2" t="s">
        <v>1060</v>
      </c>
      <c r="M977" s="5">
        <v>44315.0</v>
      </c>
      <c r="N977" s="2" t="s">
        <v>4618</v>
      </c>
      <c r="O977" s="6" t="s">
        <v>4619</v>
      </c>
      <c r="P977" s="7" t="str">
        <f>HYPERLINK("https://drive.google.com/file/d/1J5KN1tvVGIINk5AFxMsByWCutQZjOWTS/view?usp=drivesdk","KAZHAl MOHAMMAD SULAIMAN - “the relationship between overpopulation and food security”")</f>
        <v>KAZHAl MOHAMMAD SULAIMAN - “the relationship between overpopulation and food security”</v>
      </c>
      <c r="Q977" s="2" t="s">
        <v>4621</v>
      </c>
      <c r="R977" s="2"/>
      <c r="S977" s="2"/>
      <c r="T977" s="2"/>
      <c r="U977" s="2"/>
      <c r="V977" s="2"/>
    </row>
    <row r="978">
      <c r="B978" s="2" t="s">
        <v>4622</v>
      </c>
      <c r="C978" s="16" t="s">
        <v>3892</v>
      </c>
      <c r="D978" s="16" t="s">
        <v>2119</v>
      </c>
      <c r="E978" s="16" t="s">
        <v>159</v>
      </c>
      <c r="F978" s="16" t="s">
        <v>961</v>
      </c>
      <c r="G978" s="16" t="s">
        <v>471</v>
      </c>
      <c r="H978" s="16" t="s">
        <v>962</v>
      </c>
      <c r="I978" s="16" t="s">
        <v>2252</v>
      </c>
      <c r="J978" s="16" t="s">
        <v>177</v>
      </c>
      <c r="L978" s="2" t="s">
        <v>178</v>
      </c>
      <c r="M978" s="5">
        <v>44287.0</v>
      </c>
      <c r="N978" s="2" t="s">
        <v>4623</v>
      </c>
      <c r="O978" s="6" t="s">
        <v>4624</v>
      </c>
      <c r="P978" s="7" t="str">
        <f>HYPERLINK("https://drive.google.com/file/d/1PE3Gn4oQodFB8SuzN_19FuNTOTPaOf6c/view?usp=drivesdk","Khlood noori saeed  - Language Comprehension and Production, Language Disorders")</f>
        <v>Khlood noori saeed  - Language Comprehension and Production, Language Disorders</v>
      </c>
      <c r="Q978" s="2" t="s">
        <v>4626</v>
      </c>
      <c r="R978" s="2"/>
      <c r="S978" s="2"/>
      <c r="T978" s="2"/>
      <c r="U978" s="2"/>
      <c r="V978" s="2"/>
    </row>
    <row r="979">
      <c r="B979" s="2" t="s">
        <v>4622</v>
      </c>
      <c r="C979" s="16" t="s">
        <v>937</v>
      </c>
      <c r="D979" s="16" t="s">
        <v>3846</v>
      </c>
      <c r="E979" s="16" t="s">
        <v>159</v>
      </c>
      <c r="F979" s="16" t="s">
        <v>152</v>
      </c>
      <c r="G979" s="16" t="s">
        <v>153</v>
      </c>
      <c r="H979" s="16" t="s">
        <v>3922</v>
      </c>
      <c r="I979" s="16" t="s">
        <v>319</v>
      </c>
      <c r="J979" s="16" t="s">
        <v>177</v>
      </c>
      <c r="L979" s="2" t="s">
        <v>178</v>
      </c>
      <c r="M979" s="5">
        <v>44287.0</v>
      </c>
      <c r="N979" s="2" t="s">
        <v>4627</v>
      </c>
      <c r="O979" s="6" t="s">
        <v>4628</v>
      </c>
      <c r="P979" s="7" t="str">
        <f>HYPERLINK("https://drive.google.com/file/d/1_nV9wmtSnkqcQIuyx6u4Q7UJZa4oOXMx/view?usp=drivesdk","AMJAD AHMED JUMAAH - Language Comprehension and Production, Language Disorders")</f>
        <v>AMJAD AHMED JUMAAH - Language Comprehension and Production, Language Disorders</v>
      </c>
      <c r="Q979" s="2" t="s">
        <v>4630</v>
      </c>
      <c r="R979" s="2"/>
      <c r="S979" s="2"/>
      <c r="T979" s="2"/>
      <c r="U979" s="2"/>
      <c r="V979" s="2"/>
    </row>
    <row r="980">
      <c r="B980" s="2" t="s">
        <v>4622</v>
      </c>
      <c r="C980" s="16" t="s">
        <v>4631</v>
      </c>
      <c r="D980" s="16" t="s">
        <v>2119</v>
      </c>
      <c r="E980" s="16" t="s">
        <v>159</v>
      </c>
      <c r="F980" s="16" t="s">
        <v>229</v>
      </c>
      <c r="G980" s="16" t="s">
        <v>4632</v>
      </c>
      <c r="H980" s="16" t="s">
        <v>4633</v>
      </c>
      <c r="I980" s="16" t="s">
        <v>4634</v>
      </c>
      <c r="J980" s="16" t="s">
        <v>197</v>
      </c>
      <c r="L980" s="2" t="s">
        <v>178</v>
      </c>
      <c r="M980" s="5">
        <v>44287.0</v>
      </c>
      <c r="N980" s="2" t="s">
        <v>4635</v>
      </c>
      <c r="O980" s="6" t="s">
        <v>4636</v>
      </c>
      <c r="P980" s="7" t="str">
        <f>HYPERLINK("https://drive.google.com/file/d/1c_VgM9CEqgT1FjApd1XolkGmmXdEtYXe/view?usp=drivesdk","Dlgash Said Saido - Language Comprehension and Production, Language Disorders")</f>
        <v>Dlgash Said Saido - Language Comprehension and Production, Language Disorders</v>
      </c>
      <c r="Q980" s="2" t="s">
        <v>4638</v>
      </c>
      <c r="R980" s="2"/>
      <c r="S980" s="2"/>
      <c r="T980" s="2"/>
      <c r="U980" s="2"/>
      <c r="V980" s="2"/>
    </row>
    <row r="981">
      <c r="B981" s="2" t="s">
        <v>4622</v>
      </c>
      <c r="C981" s="16" t="s">
        <v>2293</v>
      </c>
      <c r="D981" s="16" t="s">
        <v>2119</v>
      </c>
      <c r="E981" s="16" t="s">
        <v>159</v>
      </c>
      <c r="F981" s="16" t="s">
        <v>4639</v>
      </c>
      <c r="G981" s="16" t="s">
        <v>153</v>
      </c>
      <c r="H981" s="16" t="s">
        <v>932</v>
      </c>
      <c r="I981" s="16" t="s">
        <v>2294</v>
      </c>
      <c r="J981" s="16" t="s">
        <v>197</v>
      </c>
      <c r="L981" s="2" t="s">
        <v>178</v>
      </c>
      <c r="M981" s="5">
        <v>44287.0</v>
      </c>
      <c r="N981" s="2" t="s">
        <v>4640</v>
      </c>
      <c r="O981" s="6" t="s">
        <v>4641</v>
      </c>
      <c r="P981" s="7" t="str">
        <f>HYPERLINK("https://drive.google.com/file/d/1za6iTz7Qnrpdtu29ll-ms5p_0wp6PlKa/view?usp=drivesdk","sarbaz majeed omer - Language Comprehension and Production, Language Disorders")</f>
        <v>sarbaz majeed omer - Language Comprehension and Production, Language Disorders</v>
      </c>
      <c r="Q981" s="2" t="s">
        <v>4643</v>
      </c>
      <c r="R981" s="2"/>
      <c r="S981" s="2"/>
      <c r="T981" s="2"/>
      <c r="U981" s="2"/>
      <c r="V981" s="2"/>
    </row>
    <row r="982">
      <c r="B982" s="2" t="s">
        <v>4622</v>
      </c>
      <c r="C982" s="16" t="s">
        <v>4644</v>
      </c>
      <c r="D982" s="16" t="s">
        <v>2119</v>
      </c>
      <c r="E982" s="16" t="s">
        <v>159</v>
      </c>
      <c r="F982" s="16" t="s">
        <v>152</v>
      </c>
      <c r="G982" s="16" t="s">
        <v>4645</v>
      </c>
      <c r="H982" s="16" t="s">
        <v>932</v>
      </c>
      <c r="I982" s="16" t="s">
        <v>4646</v>
      </c>
      <c r="J982" s="16" t="s">
        <v>164</v>
      </c>
      <c r="L982" s="2" t="s">
        <v>178</v>
      </c>
      <c r="M982" s="5">
        <v>44287.0</v>
      </c>
      <c r="N982" s="2" t="s">
        <v>4647</v>
      </c>
      <c r="O982" s="6" t="s">
        <v>4648</v>
      </c>
      <c r="P982" s="7" t="str">
        <f>HYPERLINK("https://drive.google.com/file/d/1fWbjxC-CkgFDeGWnnhe0XBK-LlFkPrG4/view?usp=drivesdk","kazim shekh hussein - Language Comprehension and Production, Language Disorders")</f>
        <v>kazim shekh hussein - Language Comprehension and Production, Language Disorders</v>
      </c>
      <c r="Q982" s="2" t="s">
        <v>4650</v>
      </c>
      <c r="R982" s="2"/>
      <c r="S982" s="2"/>
      <c r="T982" s="2"/>
      <c r="U982" s="2"/>
      <c r="V982" s="2"/>
    </row>
    <row r="983">
      <c r="B983" s="2" t="s">
        <v>4622</v>
      </c>
      <c r="C983" s="16" t="s">
        <v>4651</v>
      </c>
      <c r="D983" s="16" t="s">
        <v>2119</v>
      </c>
      <c r="E983" s="16" t="s">
        <v>172</v>
      </c>
      <c r="F983" s="16" t="s">
        <v>213</v>
      </c>
      <c r="G983" s="16" t="s">
        <v>222</v>
      </c>
      <c r="H983" s="16" t="s">
        <v>892</v>
      </c>
      <c r="I983" s="16" t="s">
        <v>4652</v>
      </c>
      <c r="J983" s="16" t="s">
        <v>177</v>
      </c>
      <c r="L983" s="2" t="s">
        <v>178</v>
      </c>
      <c r="M983" s="5">
        <v>44287.0</v>
      </c>
      <c r="N983" s="2" t="s">
        <v>4653</v>
      </c>
      <c r="O983" s="6" t="s">
        <v>4654</v>
      </c>
      <c r="P983" s="7" t="str">
        <f>HYPERLINK("https://drive.google.com/file/d/1WYn1HFBP9zeXyHbiwblcRGgdK5oMGwrU/view?usp=drivesdk","Mokhles Saleh Ibrahim  - Language Comprehension and Production, Language Disorders")</f>
        <v>Mokhles Saleh Ibrahim  - Language Comprehension and Production, Language Disorders</v>
      </c>
      <c r="Q983" s="2" t="s">
        <v>4656</v>
      </c>
      <c r="R983" s="2"/>
      <c r="S983" s="2"/>
      <c r="T983" s="2"/>
      <c r="U983" s="2"/>
      <c r="V983" s="2"/>
    </row>
    <row r="984">
      <c r="B984" s="2" t="s">
        <v>4622</v>
      </c>
      <c r="C984" s="16" t="s">
        <v>4657</v>
      </c>
      <c r="D984" s="16" t="s">
        <v>171</v>
      </c>
      <c r="E984" s="16" t="s">
        <v>172</v>
      </c>
      <c r="F984" s="16" t="s">
        <v>229</v>
      </c>
      <c r="G984" s="16" t="s">
        <v>222</v>
      </c>
      <c r="H984" s="16" t="s">
        <v>612</v>
      </c>
      <c r="I984" s="16" t="s">
        <v>4081</v>
      </c>
      <c r="J984" s="16" t="s">
        <v>177</v>
      </c>
      <c r="L984" s="2" t="s">
        <v>178</v>
      </c>
      <c r="M984" s="5">
        <v>44287.0</v>
      </c>
      <c r="N984" s="2" t="s">
        <v>4658</v>
      </c>
      <c r="O984" s="6" t="s">
        <v>4659</v>
      </c>
      <c r="P984" s="7" t="str">
        <f>HYPERLINK("https://drive.google.com/file/d/1QtkX8d2LgGD31eIdONZx6nQm8Bra9ObO/view?usp=drivesdk","Talib Muhamamd sharif Omer - Language Comprehension and Production, Language Disorders")</f>
        <v>Talib Muhamamd sharif Omer - Language Comprehension and Production, Language Disorders</v>
      </c>
      <c r="Q984" s="2" t="s">
        <v>4661</v>
      </c>
      <c r="R984" s="2"/>
      <c r="S984" s="2"/>
      <c r="T984" s="2"/>
      <c r="U984" s="2"/>
      <c r="V984" s="2"/>
    </row>
    <row r="985">
      <c r="B985" s="2" t="s">
        <v>4622</v>
      </c>
      <c r="C985" s="16" t="s">
        <v>4662</v>
      </c>
      <c r="D985" s="16" t="s">
        <v>3846</v>
      </c>
      <c r="E985" s="16" t="s">
        <v>159</v>
      </c>
      <c r="F985" s="16" t="s">
        <v>229</v>
      </c>
      <c r="G985" s="16" t="s">
        <v>1483</v>
      </c>
      <c r="H985" s="16" t="s">
        <v>4663</v>
      </c>
      <c r="I985" s="16" t="s">
        <v>2086</v>
      </c>
      <c r="J985" s="16" t="s">
        <v>197</v>
      </c>
      <c r="L985" s="2" t="s">
        <v>178</v>
      </c>
      <c r="M985" s="5">
        <v>44287.0</v>
      </c>
      <c r="N985" s="2" t="s">
        <v>4664</v>
      </c>
      <c r="O985" s="6" t="s">
        <v>4665</v>
      </c>
      <c r="P985" s="7" t="str">
        <f>HYPERLINK("https://drive.google.com/file/d/1rG8MOFzkxRZCXVVbWOhQjGmLTZ6YTT3z/view?usp=drivesdk","Hamid Hamid Nabi - Language Comprehension and Production, Language Disorders")</f>
        <v>Hamid Hamid Nabi - Language Comprehension and Production, Language Disorders</v>
      </c>
      <c r="Q985" s="2" t="s">
        <v>4667</v>
      </c>
      <c r="R985" s="2"/>
      <c r="S985" s="2"/>
      <c r="T985" s="2"/>
      <c r="U985" s="2"/>
      <c r="V985" s="2"/>
    </row>
    <row r="986">
      <c r="B986" s="2" t="s">
        <v>4622</v>
      </c>
      <c r="C986" s="16" t="s">
        <v>987</v>
      </c>
      <c r="D986" s="16" t="s">
        <v>171</v>
      </c>
      <c r="E986" s="16" t="s">
        <v>172</v>
      </c>
      <c r="F986" s="16" t="s">
        <v>173</v>
      </c>
      <c r="G986" s="16" t="s">
        <v>988</v>
      </c>
      <c r="H986" s="16" t="s">
        <v>989</v>
      </c>
      <c r="I986" s="16" t="s">
        <v>990</v>
      </c>
      <c r="J986" s="16" t="s">
        <v>197</v>
      </c>
      <c r="L986" s="2" t="s">
        <v>178</v>
      </c>
      <c r="M986" s="5">
        <v>44287.0</v>
      </c>
      <c r="N986" s="2" t="s">
        <v>4668</v>
      </c>
      <c r="O986" s="6" t="s">
        <v>4669</v>
      </c>
      <c r="P986" s="7" t="str">
        <f>HYPERLINK("https://drive.google.com/file/d/1KvcyROsZmLTgFdI944tpoXwrB_h-QPV3/view?usp=drivesdk","Mahabad Izaddin M.Amin - Language Comprehension and Production, Language Disorders")</f>
        <v>Mahabad Izaddin M.Amin - Language Comprehension and Production, Language Disorders</v>
      </c>
      <c r="Q986" s="2" t="s">
        <v>4671</v>
      </c>
      <c r="R986" s="2"/>
      <c r="S986" s="2"/>
      <c r="T986" s="2"/>
      <c r="U986" s="2"/>
      <c r="V986" s="2"/>
    </row>
    <row r="987">
      <c r="B987" s="2" t="s">
        <v>4622</v>
      </c>
      <c r="C987" s="16" t="s">
        <v>228</v>
      </c>
      <c r="D987" s="16" t="s">
        <v>171</v>
      </c>
      <c r="E987" s="16" t="s">
        <v>172</v>
      </c>
      <c r="F987" s="16" t="s">
        <v>1289</v>
      </c>
      <c r="G987" s="16" t="s">
        <v>4672</v>
      </c>
      <c r="H987" s="16" t="s">
        <v>231</v>
      </c>
      <c r="I987" s="16" t="s">
        <v>232</v>
      </c>
      <c r="J987" s="16" t="s">
        <v>197</v>
      </c>
      <c r="L987" s="2" t="s">
        <v>178</v>
      </c>
      <c r="M987" s="5">
        <v>44287.0</v>
      </c>
      <c r="N987" s="2" t="s">
        <v>4673</v>
      </c>
      <c r="O987" s="6" t="s">
        <v>4674</v>
      </c>
      <c r="P987" s="7" t="str">
        <f>HYPERLINK("https://drive.google.com/file/d/1veGeSTQoDlS_Z5QaBBAXskhGpCZQ9izs/view?usp=drivesdk","Kaifi Muhammad Aziz - Language Comprehension and Production, Language Disorders")</f>
        <v>Kaifi Muhammad Aziz - Language Comprehension and Production, Language Disorders</v>
      </c>
      <c r="Q987" s="2" t="s">
        <v>4676</v>
      </c>
      <c r="R987" s="2"/>
      <c r="S987" s="2"/>
      <c r="T987" s="2"/>
      <c r="U987" s="2"/>
      <c r="V987" s="2"/>
    </row>
    <row r="988">
      <c r="B988" s="2" t="s">
        <v>4622</v>
      </c>
      <c r="C988" s="16" t="s">
        <v>4056</v>
      </c>
      <c r="D988" s="16" t="s">
        <v>3846</v>
      </c>
      <c r="E988" s="16" t="s">
        <v>159</v>
      </c>
      <c r="F988" s="16" t="s">
        <v>229</v>
      </c>
      <c r="G988" s="16" t="s">
        <v>222</v>
      </c>
      <c r="H988" s="16" t="s">
        <v>899</v>
      </c>
      <c r="I988" s="16" t="s">
        <v>2210</v>
      </c>
      <c r="J988" s="16" t="s">
        <v>177</v>
      </c>
      <c r="L988" s="2" t="s">
        <v>178</v>
      </c>
      <c r="M988" s="5">
        <v>44287.0</v>
      </c>
      <c r="N988" s="2" t="s">
        <v>4677</v>
      </c>
      <c r="O988" s="6" t="s">
        <v>4678</v>
      </c>
      <c r="P988" s="7" t="str">
        <f>HYPERLINK("https://drive.google.com/file/d/1i61bciYabHdE_yVV5U4DwoudAg_XdOl1/view?usp=drivesdk","Haideh Ghaderi  - Language Comprehension and Production, Language Disorders")</f>
        <v>Haideh Ghaderi  - Language Comprehension and Production, Language Disorders</v>
      </c>
      <c r="Q988" s="2" t="s">
        <v>4680</v>
      </c>
      <c r="R988" s="2"/>
      <c r="S988" s="2"/>
      <c r="T988" s="2"/>
      <c r="U988" s="2"/>
      <c r="V988" s="2"/>
    </row>
    <row r="989">
      <c r="B989" s="2" t="s">
        <v>4622</v>
      </c>
      <c r="C989" s="16" t="s">
        <v>1283</v>
      </c>
      <c r="D989" s="16" t="s">
        <v>171</v>
      </c>
      <c r="E989" s="16" t="s">
        <v>172</v>
      </c>
      <c r="F989" s="16" t="s">
        <v>213</v>
      </c>
      <c r="G989" s="16" t="s">
        <v>275</v>
      </c>
      <c r="H989" s="16" t="s">
        <v>612</v>
      </c>
      <c r="I989" s="16" t="s">
        <v>1284</v>
      </c>
      <c r="J989" s="16" t="s">
        <v>177</v>
      </c>
      <c r="L989" s="2" t="s">
        <v>178</v>
      </c>
      <c r="M989" s="5">
        <v>44287.0</v>
      </c>
      <c r="N989" s="2" t="s">
        <v>4681</v>
      </c>
      <c r="O989" s="6" t="s">
        <v>4682</v>
      </c>
      <c r="P989" s="7" t="str">
        <f>HYPERLINK("https://drive.google.com/file/d/1g9YJVNRHue9RQJMfQAMBpXUKVG3pHo_F/view?usp=drivesdk","NAWZAR MUHAMMAD HAJI - Language Comprehension and Production, Language Disorders")</f>
        <v>NAWZAR MUHAMMAD HAJI - Language Comprehension and Production, Language Disorders</v>
      </c>
      <c r="Q989" s="2" t="s">
        <v>4684</v>
      </c>
      <c r="R989" s="2"/>
      <c r="S989" s="2"/>
      <c r="T989" s="2"/>
      <c r="U989" s="2"/>
      <c r="V989" s="2"/>
    </row>
    <row r="990">
      <c r="B990" s="2" t="s">
        <v>4622</v>
      </c>
      <c r="C990" s="16" t="s">
        <v>4685</v>
      </c>
      <c r="D990" s="16" t="s">
        <v>171</v>
      </c>
      <c r="E990" s="16" t="s">
        <v>172</v>
      </c>
      <c r="F990" s="16" t="s">
        <v>229</v>
      </c>
      <c r="G990" s="16" t="s">
        <v>230</v>
      </c>
      <c r="H990" s="16" t="s">
        <v>4686</v>
      </c>
      <c r="I990" s="16" t="s">
        <v>186</v>
      </c>
      <c r="J990" s="16" t="s">
        <v>177</v>
      </c>
      <c r="L990" s="2" t="s">
        <v>178</v>
      </c>
      <c r="M990" s="5">
        <v>44287.0</v>
      </c>
      <c r="N990" s="2" t="s">
        <v>4687</v>
      </c>
      <c r="O990" s="6" t="s">
        <v>4688</v>
      </c>
      <c r="P990" s="7" t="str">
        <f>HYPERLINK("https://drive.google.com/file/d/1sJWkSWXZ2IBhwtt80yELDSeFg3T75jDX/view?usp=drivesdk","Dr. Parween Othman Mustafa - Language Comprehension and Production, Language Disorders")</f>
        <v>Dr. Parween Othman Mustafa - Language Comprehension and Production, Language Disorders</v>
      </c>
      <c r="Q990" s="2" t="s">
        <v>4690</v>
      </c>
      <c r="R990" s="2"/>
      <c r="S990" s="2"/>
      <c r="T990" s="2"/>
      <c r="U990" s="2"/>
      <c r="V990" s="2"/>
    </row>
    <row r="991">
      <c r="B991" s="2" t="s">
        <v>4622</v>
      </c>
      <c r="C991" s="16" t="s">
        <v>170</v>
      </c>
      <c r="D991" s="16" t="s">
        <v>171</v>
      </c>
      <c r="E991" s="16" t="s">
        <v>172</v>
      </c>
      <c r="F991" s="16" t="s">
        <v>173</v>
      </c>
      <c r="G991" s="16" t="s">
        <v>4691</v>
      </c>
      <c r="H991" s="16" t="s">
        <v>175</v>
      </c>
      <c r="I991" s="16" t="s">
        <v>176</v>
      </c>
      <c r="J991" s="16" t="s">
        <v>177</v>
      </c>
      <c r="L991" s="2" t="s">
        <v>178</v>
      </c>
      <c r="M991" s="5">
        <v>44287.0</v>
      </c>
      <c r="N991" s="2" t="s">
        <v>4692</v>
      </c>
      <c r="O991" s="6" t="s">
        <v>4693</v>
      </c>
      <c r="P991" s="7" t="str">
        <f>HYPERLINK("https://drive.google.com/file/d/1akf-hzxLTKZbncLI-lsHTzZ8OgajdjLJ/view?usp=drivesdk","Mikaeel Biro Munaf  - Language Comprehension and Production, Language Disorders")</f>
        <v>Mikaeel Biro Munaf  - Language Comprehension and Production, Language Disorders</v>
      </c>
      <c r="Q991" s="2" t="s">
        <v>4695</v>
      </c>
      <c r="R991" s="2"/>
      <c r="S991" s="2"/>
      <c r="T991" s="2"/>
      <c r="U991" s="2"/>
      <c r="V991" s="2"/>
    </row>
    <row r="992">
      <c r="B992" s="2" t="s">
        <v>4622</v>
      </c>
      <c r="C992" s="16" t="s">
        <v>987</v>
      </c>
      <c r="D992" s="16" t="s">
        <v>171</v>
      </c>
      <c r="E992" s="16" t="s">
        <v>172</v>
      </c>
      <c r="F992" s="16" t="s">
        <v>173</v>
      </c>
      <c r="G992" s="16" t="s">
        <v>988</v>
      </c>
      <c r="H992" s="16" t="s">
        <v>989</v>
      </c>
      <c r="I992" s="16" t="s">
        <v>990</v>
      </c>
      <c r="J992" s="16" t="s">
        <v>197</v>
      </c>
      <c r="L992" s="2" t="s">
        <v>178</v>
      </c>
      <c r="M992" s="5">
        <v>44287.0</v>
      </c>
      <c r="N992" s="2" t="s">
        <v>4696</v>
      </c>
      <c r="O992" s="6" t="s">
        <v>4697</v>
      </c>
      <c r="P992" s="7" t="str">
        <f>HYPERLINK("https://drive.google.com/file/d/1nnmU-19vcXR333-LJ9EACrRfENrKdZR2/view?usp=drivesdk","Mahabad Izaddin M.Amin - Language Comprehension and Production, Language Disorders")</f>
        <v>Mahabad Izaddin M.Amin - Language Comprehension and Production, Language Disorders</v>
      </c>
      <c r="Q992" s="2" t="s">
        <v>4698</v>
      </c>
      <c r="R992" s="2"/>
      <c r="S992" s="2"/>
      <c r="T992" s="2"/>
      <c r="U992" s="2"/>
      <c r="V992" s="2"/>
    </row>
    <row r="993">
      <c r="B993" s="2" t="s">
        <v>4622</v>
      </c>
      <c r="C993" s="16" t="s">
        <v>4699</v>
      </c>
      <c r="D993" s="16" t="s">
        <v>2119</v>
      </c>
      <c r="E993" s="16" t="s">
        <v>159</v>
      </c>
      <c r="F993" s="16" t="s">
        <v>213</v>
      </c>
      <c r="G993" s="16" t="s">
        <v>222</v>
      </c>
      <c r="H993" s="16" t="s">
        <v>962</v>
      </c>
      <c r="I993" s="16" t="s">
        <v>3410</v>
      </c>
      <c r="J993" s="16" t="s">
        <v>197</v>
      </c>
      <c r="L993" s="2" t="s">
        <v>178</v>
      </c>
      <c r="M993" s="5">
        <v>44287.0</v>
      </c>
      <c r="N993" s="2" t="s">
        <v>4700</v>
      </c>
      <c r="O993" s="6" t="s">
        <v>4701</v>
      </c>
      <c r="P993" s="7" t="str">
        <f>HYPERLINK("https://drive.google.com/file/d/1revC8Lg5AMdmBrsP4q286s4SSm70dTU-/view?usp=drivesdk","Haval Abdullah Khudher  - Language Comprehension and Production, Language Disorders")</f>
        <v>Haval Abdullah Khudher  - Language Comprehension and Production, Language Disorders</v>
      </c>
      <c r="Q993" s="2" t="s">
        <v>4703</v>
      </c>
      <c r="R993" s="2"/>
      <c r="S993" s="2"/>
      <c r="T993" s="2"/>
      <c r="U993" s="2"/>
      <c r="V993" s="2"/>
    </row>
    <row r="994">
      <c r="B994" s="2" t="s">
        <v>4622</v>
      </c>
      <c r="C994" s="16" t="s">
        <v>1128</v>
      </c>
      <c r="D994" s="16" t="s">
        <v>171</v>
      </c>
      <c r="E994" s="16" t="s">
        <v>202</v>
      </c>
      <c r="F994" s="16" t="s">
        <v>221</v>
      </c>
      <c r="G994" s="16" t="s">
        <v>222</v>
      </c>
      <c r="H994" s="16" t="s">
        <v>223</v>
      </c>
      <c r="I994" s="16" t="s">
        <v>1129</v>
      </c>
      <c r="J994" s="16" t="s">
        <v>197</v>
      </c>
      <c r="L994" s="2" t="s">
        <v>178</v>
      </c>
      <c r="M994" s="5">
        <v>44287.0</v>
      </c>
      <c r="N994" s="2" t="s">
        <v>4704</v>
      </c>
      <c r="O994" s="6" t="s">
        <v>4705</v>
      </c>
      <c r="P994" s="7" t="str">
        <f>HYPERLINK("https://drive.google.com/file/d/1q-Xg8Db3_9FQ2qjno6B3A3vKedt9Xw5l/view?usp=drivesdk","Shamal Salahaddin ahmed - Language Comprehension and Production, Language Disorders")</f>
        <v>Shamal Salahaddin ahmed - Language Comprehension and Production, Language Disorders</v>
      </c>
      <c r="Q994" s="2" t="s">
        <v>4707</v>
      </c>
      <c r="R994" s="2"/>
      <c r="S994" s="2"/>
      <c r="T994" s="2"/>
      <c r="U994" s="2"/>
      <c r="V994" s="2"/>
    </row>
    <row r="995">
      <c r="B995" s="2" t="s">
        <v>4622</v>
      </c>
      <c r="C995" s="16" t="s">
        <v>887</v>
      </c>
      <c r="D995" s="16" t="s">
        <v>2119</v>
      </c>
      <c r="E995" s="16" t="s">
        <v>172</v>
      </c>
      <c r="F995" s="16" t="s">
        <v>229</v>
      </c>
      <c r="G995" s="16" t="s">
        <v>230</v>
      </c>
      <c r="H995" s="16" t="s">
        <v>612</v>
      </c>
      <c r="I995" s="16" t="s">
        <v>613</v>
      </c>
      <c r="J995" s="16" t="s">
        <v>197</v>
      </c>
      <c r="L995" s="2" t="s">
        <v>178</v>
      </c>
      <c r="M995" s="5">
        <v>44287.0</v>
      </c>
      <c r="N995" s="2" t="s">
        <v>4708</v>
      </c>
      <c r="O995" s="6" t="s">
        <v>4709</v>
      </c>
      <c r="P995" s="7" t="str">
        <f>HYPERLINK("https://drive.google.com/file/d/1SfZSdWNglAVFDEbgromF-o8ml6UY4gCW/view?usp=drivesdk","Kurdistan Rafiq Moheddin - Language Comprehension and Production, Language Disorders")</f>
        <v>Kurdistan Rafiq Moheddin - Language Comprehension and Production, Language Disorders</v>
      </c>
      <c r="Q995" s="2" t="s">
        <v>4711</v>
      </c>
      <c r="R995" s="2"/>
      <c r="S995" s="2"/>
      <c r="T995" s="2"/>
      <c r="U995" s="2"/>
      <c r="V995" s="2"/>
    </row>
    <row r="996">
      <c r="B996" s="2" t="s">
        <v>4622</v>
      </c>
      <c r="C996" s="16" t="s">
        <v>4712</v>
      </c>
      <c r="D996" s="16" t="s">
        <v>3846</v>
      </c>
      <c r="E996" s="16" t="s">
        <v>159</v>
      </c>
      <c r="F996" s="16" t="s">
        <v>1289</v>
      </c>
      <c r="G996" s="16" t="s">
        <v>4713</v>
      </c>
      <c r="H996" s="16" t="s">
        <v>1290</v>
      </c>
      <c r="I996" s="16" t="s">
        <v>1291</v>
      </c>
      <c r="J996" s="16" t="s">
        <v>164</v>
      </c>
      <c r="L996" s="2" t="s">
        <v>178</v>
      </c>
      <c r="M996" s="5">
        <v>44287.0</v>
      </c>
      <c r="N996" s="2" t="s">
        <v>4714</v>
      </c>
      <c r="O996" s="6" t="s">
        <v>4715</v>
      </c>
      <c r="P996" s="7" t="str">
        <f>HYPERLINK("https://drive.google.com/file/d/189A_v474yk3ZXWQzUt1psuUlNbVq4Ccu/view?usp=drivesdk","Kovan Nadhmi Farho - Language Comprehension and Production, Language Disorders")</f>
        <v>Kovan Nadhmi Farho - Language Comprehension and Production, Language Disorders</v>
      </c>
      <c r="Q996" s="2" t="s">
        <v>4717</v>
      </c>
      <c r="R996" s="2"/>
      <c r="S996" s="2"/>
      <c r="T996" s="2"/>
      <c r="U996" s="2"/>
      <c r="V996" s="2"/>
    </row>
    <row r="997">
      <c r="B997" s="2" t="s">
        <v>4622</v>
      </c>
      <c r="C997" s="40" t="s">
        <v>4718</v>
      </c>
      <c r="D997" s="16" t="s">
        <v>171</v>
      </c>
      <c r="E997" s="16" t="s">
        <v>202</v>
      </c>
      <c r="F997" s="40" t="s">
        <v>1223</v>
      </c>
      <c r="G997" s="40" t="s">
        <v>4719</v>
      </c>
      <c r="H997" s="40" t="s">
        <v>4720</v>
      </c>
      <c r="I997" s="16" t="s">
        <v>1037</v>
      </c>
      <c r="J997" s="16" t="s">
        <v>177</v>
      </c>
      <c r="L997" s="2" t="s">
        <v>178</v>
      </c>
      <c r="M997" s="5">
        <v>44287.0</v>
      </c>
      <c r="N997" s="2" t="s">
        <v>4721</v>
      </c>
      <c r="O997" s="6" t="s">
        <v>4722</v>
      </c>
      <c r="P997" s="7" t="str">
        <f>HYPERLINK("https://drive.google.com/file/d/18VJfHDdCm0zYFkyTcvvVH8Mb99auEdl8/view?usp=drivesdk","ميران محمد صالح - Language Comprehension and Production, Language Disorders")</f>
        <v>ميران محمد صالح - Language Comprehension and Production, Language Disorders</v>
      </c>
      <c r="Q997" s="2" t="s">
        <v>4724</v>
      </c>
      <c r="R997" s="2"/>
      <c r="S997" s="2"/>
      <c r="T997" s="2"/>
      <c r="U997" s="2"/>
      <c r="V997" s="2"/>
    </row>
    <row r="998">
      <c r="B998" s="2" t="s">
        <v>4622</v>
      </c>
      <c r="C998" s="16" t="s">
        <v>1151</v>
      </c>
      <c r="D998" s="16" t="s">
        <v>2119</v>
      </c>
      <c r="E998" s="16" t="s">
        <v>159</v>
      </c>
      <c r="F998" s="16" t="s">
        <v>173</v>
      </c>
      <c r="G998" s="16" t="s">
        <v>222</v>
      </c>
      <c r="H998" s="16" t="s">
        <v>223</v>
      </c>
      <c r="I998" s="16" t="s">
        <v>1152</v>
      </c>
      <c r="J998" s="16" t="s">
        <v>177</v>
      </c>
      <c r="L998" s="2" t="s">
        <v>178</v>
      </c>
      <c r="M998" s="5">
        <v>44287.0</v>
      </c>
      <c r="N998" s="2" t="s">
        <v>4725</v>
      </c>
      <c r="O998" s="6" t="s">
        <v>4726</v>
      </c>
      <c r="P998" s="7" t="str">
        <f>HYPERLINK("https://drive.google.com/file/d/17r13Aw7BEARst-WOafkmkTV50SBKAfyN/view?usp=drivesdk","Talha Khanafdl Omar - Language Comprehension and Production, Language Disorders")</f>
        <v>Talha Khanafdl Omar - Language Comprehension and Production, Language Disorders</v>
      </c>
      <c r="Q998" s="2" t="s">
        <v>4728</v>
      </c>
      <c r="R998" s="2"/>
      <c r="S998" s="2"/>
      <c r="T998" s="2"/>
      <c r="U998" s="2"/>
      <c r="V998" s="2"/>
    </row>
    <row r="999">
      <c r="B999" s="2" t="s">
        <v>4622</v>
      </c>
      <c r="C999" s="16" t="s">
        <v>4085</v>
      </c>
      <c r="D999" s="16" t="s">
        <v>2119</v>
      </c>
      <c r="E999" s="16" t="s">
        <v>159</v>
      </c>
      <c r="F999" s="16" t="s">
        <v>173</v>
      </c>
      <c r="G999" s="16" t="s">
        <v>4729</v>
      </c>
      <c r="H999" s="16" t="s">
        <v>4086</v>
      </c>
      <c r="I999" s="16" t="s">
        <v>4087</v>
      </c>
      <c r="J999" s="16" t="s">
        <v>177</v>
      </c>
      <c r="L999" s="2" t="s">
        <v>178</v>
      </c>
      <c r="M999" s="5">
        <v>44287.0</v>
      </c>
      <c r="N999" s="2" t="s">
        <v>4730</v>
      </c>
      <c r="O999" s="6" t="s">
        <v>4731</v>
      </c>
      <c r="P999" s="7" t="str">
        <f>HYPERLINK("https://drive.google.com/file/d/1cUrawUHI5P0DQHOTC5JjrXznR63Wiwvw/view?usp=drivesdk","Ribaz Chato Biro  - Language Comprehension and Production, Language Disorders")</f>
        <v>Ribaz Chato Biro  - Language Comprehension and Production, Language Disorders</v>
      </c>
      <c r="Q999" s="2" t="s">
        <v>4733</v>
      </c>
      <c r="R999" s="2"/>
      <c r="S999" s="2"/>
      <c r="T999" s="2"/>
      <c r="U999" s="2"/>
      <c r="V999" s="2"/>
    </row>
    <row r="1000">
      <c r="B1000" s="2" t="s">
        <v>4622</v>
      </c>
      <c r="C1000" s="16" t="s">
        <v>2124</v>
      </c>
      <c r="D1000" s="16" t="s">
        <v>171</v>
      </c>
      <c r="E1000" s="16" t="s">
        <v>289</v>
      </c>
      <c r="F1000" s="16" t="s">
        <v>221</v>
      </c>
      <c r="G1000" s="16" t="s">
        <v>275</v>
      </c>
      <c r="H1000" s="16" t="s">
        <v>2050</v>
      </c>
      <c r="I1000" s="16" t="s">
        <v>247</v>
      </c>
      <c r="J1000" s="16" t="s">
        <v>164</v>
      </c>
      <c r="L1000" s="2" t="s">
        <v>178</v>
      </c>
      <c r="M1000" s="5">
        <v>44287.0</v>
      </c>
      <c r="N1000" s="2" t="s">
        <v>4734</v>
      </c>
      <c r="O1000" s="6" t="s">
        <v>4735</v>
      </c>
      <c r="P1000" s="7" t="str">
        <f>HYPERLINK("https://drive.google.com/file/d/1DoYJ5uxwDZOw8FBZSwbbXp9tOMsap2br/view?usp=drivesdk","SAMIAA JAMIL - Language Comprehension and Production, Language Disorders")</f>
        <v>SAMIAA JAMIL - Language Comprehension and Production, Language Disorders</v>
      </c>
      <c r="Q1000" s="2" t="s">
        <v>4737</v>
      </c>
      <c r="R1000" s="2"/>
      <c r="S1000" s="2"/>
      <c r="T1000" s="2"/>
      <c r="U1000" s="2"/>
      <c r="V1000" s="2"/>
    </row>
    <row r="1001">
      <c r="B1001" s="2" t="s">
        <v>4622</v>
      </c>
      <c r="C1001" s="40" t="s">
        <v>4027</v>
      </c>
      <c r="D1001" s="16" t="s">
        <v>3846</v>
      </c>
      <c r="E1001" s="16" t="s">
        <v>159</v>
      </c>
      <c r="F1001" s="40" t="s">
        <v>923</v>
      </c>
      <c r="G1001" s="40" t="s">
        <v>3070</v>
      </c>
      <c r="H1001" s="40" t="s">
        <v>4028</v>
      </c>
      <c r="I1001" s="16" t="s">
        <v>3193</v>
      </c>
      <c r="J1001" s="16" t="s">
        <v>177</v>
      </c>
      <c r="L1001" s="2" t="s">
        <v>178</v>
      </c>
      <c r="M1001" s="5">
        <v>44287.0</v>
      </c>
      <c r="N1001" s="2" t="s">
        <v>4738</v>
      </c>
      <c r="O1001" s="6" t="s">
        <v>4739</v>
      </c>
      <c r="P1001" s="7" t="str">
        <f>HYPERLINK("https://drive.google.com/file/d/1ru7AFOgMaYU9vf7JypKIRfQRWZ21YYOE/view?usp=drivesdk","حاجی عبدالرحمن حاجی - Language Comprehension and Production, Language Disorders")</f>
        <v>حاجی عبدالرحمن حاجی - Language Comprehension and Production, Language Disorders</v>
      </c>
      <c r="Q1001" s="2" t="s">
        <v>4741</v>
      </c>
      <c r="R1001" s="2"/>
      <c r="S1001" s="2"/>
      <c r="T1001" s="2"/>
      <c r="U1001" s="2"/>
      <c r="V1001" s="2"/>
    </row>
    <row r="1002">
      <c r="B1002" s="2" t="s">
        <v>4622</v>
      </c>
      <c r="C1002" s="16" t="s">
        <v>4742</v>
      </c>
      <c r="D1002" s="16" t="s">
        <v>171</v>
      </c>
      <c r="E1002" s="16" t="s">
        <v>172</v>
      </c>
      <c r="F1002" s="16" t="s">
        <v>152</v>
      </c>
      <c r="G1002" s="16" t="s">
        <v>230</v>
      </c>
      <c r="H1002" s="16" t="s">
        <v>932</v>
      </c>
      <c r="I1002" s="16" t="s">
        <v>232</v>
      </c>
      <c r="J1002" s="16" t="s">
        <v>177</v>
      </c>
      <c r="L1002" s="2" t="s">
        <v>178</v>
      </c>
      <c r="M1002" s="5">
        <v>44287.0</v>
      </c>
      <c r="N1002" s="2" t="s">
        <v>4743</v>
      </c>
      <c r="O1002" s="6" t="s">
        <v>4744</v>
      </c>
      <c r="P1002" s="7" t="str">
        <f>HYPERLINK("https://drive.google.com/file/d/1feneTzkkZmGVHuRcf409oMY2wg3ftvkF/view?usp=drivesdk","kaifi  Muhammad Aziz - Language Comprehension and Production, Language Disorders")</f>
        <v>kaifi  Muhammad Aziz - Language Comprehension and Production, Language Disorders</v>
      </c>
      <c r="Q1002" s="2" t="s">
        <v>4746</v>
      </c>
      <c r="R1002" s="2"/>
      <c r="S1002" s="2"/>
      <c r="T1002" s="2"/>
      <c r="U1002" s="2"/>
      <c r="V1002" s="2"/>
    </row>
    <row r="1003">
      <c r="B1003" s="2" t="s">
        <v>4622</v>
      </c>
      <c r="C1003" s="16" t="s">
        <v>876</v>
      </c>
      <c r="D1003" s="16" t="s">
        <v>2119</v>
      </c>
      <c r="E1003" s="16" t="s">
        <v>159</v>
      </c>
      <c r="F1003" s="16" t="s">
        <v>173</v>
      </c>
      <c r="G1003" s="16" t="s">
        <v>471</v>
      </c>
      <c r="H1003" s="16" t="s">
        <v>878</v>
      </c>
      <c r="I1003" s="16" t="s">
        <v>216</v>
      </c>
      <c r="J1003" s="16" t="s">
        <v>164</v>
      </c>
      <c r="L1003" s="2" t="s">
        <v>178</v>
      </c>
      <c r="M1003" s="5">
        <v>44287.0</v>
      </c>
      <c r="N1003" s="2" t="s">
        <v>4747</v>
      </c>
      <c r="O1003" s="6" t="s">
        <v>4748</v>
      </c>
      <c r="P1003" s="7" t="str">
        <f>HYPERLINK("https://drive.google.com/file/d/1VsTze2eTmfYc-IoKmYGfjnMT8YYFRdzb/view?usp=drivesdk","Ammar Jawhar Hussien  - Language Comprehension and Production, Language Disorders")</f>
        <v>Ammar Jawhar Hussien  - Language Comprehension and Production, Language Disorders</v>
      </c>
      <c r="Q1003" s="2" t="s">
        <v>4750</v>
      </c>
      <c r="R1003" s="2"/>
      <c r="S1003" s="2"/>
      <c r="T1003" s="2"/>
      <c r="U1003" s="2"/>
      <c r="V1003" s="2"/>
    </row>
    <row r="1004">
      <c r="B1004" s="2" t="s">
        <v>4622</v>
      </c>
      <c r="C1004" s="16" t="s">
        <v>4751</v>
      </c>
      <c r="D1004" s="16" t="s">
        <v>2119</v>
      </c>
      <c r="E1004" s="16" t="s">
        <v>159</v>
      </c>
      <c r="F1004" s="16" t="s">
        <v>4384</v>
      </c>
      <c r="G1004" s="16" t="s">
        <v>4645</v>
      </c>
      <c r="H1004" s="16" t="s">
        <v>932</v>
      </c>
      <c r="I1004" s="16" t="s">
        <v>4752</v>
      </c>
      <c r="J1004" s="16" t="s">
        <v>164</v>
      </c>
      <c r="L1004" s="2" t="s">
        <v>178</v>
      </c>
      <c r="M1004" s="5">
        <v>44287.0</v>
      </c>
      <c r="N1004" s="2" t="s">
        <v>4753</v>
      </c>
      <c r="O1004" s="6" t="s">
        <v>4754</v>
      </c>
      <c r="P1004" s="7" t="str">
        <f>HYPERLINK("https://drive.google.com/file/d/1tfxi1xaosZ8B0oLQNjzXATtFb2L0UyHf/view?usp=drivesdk","kurdistan abdulwahab nadr - Language Comprehension and Production, Language Disorders")</f>
        <v>kurdistan abdulwahab nadr - Language Comprehension and Production, Language Disorders</v>
      </c>
      <c r="Q1004" s="2" t="s">
        <v>4756</v>
      </c>
      <c r="R1004" s="2"/>
      <c r="S1004" s="2"/>
      <c r="T1004" s="2"/>
      <c r="U1004" s="2"/>
      <c r="V1004" s="2"/>
    </row>
    <row r="1005">
      <c r="B1005" s="2" t="s">
        <v>4622</v>
      </c>
      <c r="C1005" s="16" t="s">
        <v>908</v>
      </c>
      <c r="D1005" s="16" t="s">
        <v>2119</v>
      </c>
      <c r="E1005" s="16" t="s">
        <v>172</v>
      </c>
      <c r="F1005" s="16" t="s">
        <v>152</v>
      </c>
      <c r="G1005" s="16" t="s">
        <v>153</v>
      </c>
      <c r="H1005" s="16" t="s">
        <v>909</v>
      </c>
      <c r="I1005" s="16" t="s">
        <v>910</v>
      </c>
      <c r="J1005" s="16" t="s">
        <v>177</v>
      </c>
      <c r="L1005" s="2" t="s">
        <v>178</v>
      </c>
      <c r="M1005" s="5">
        <v>44287.0</v>
      </c>
      <c r="N1005" s="2" t="s">
        <v>4757</v>
      </c>
      <c r="O1005" s="6" t="s">
        <v>4758</v>
      </c>
      <c r="P1005" s="7" t="str">
        <f>HYPERLINK("https://drive.google.com/file/d/1WtShaPXo7p2OF2Uq4DtxFMePkC3vb2Rt/view?usp=drivesdk","hawkar omer khidhir - Language Comprehension and Production, Language Disorders")</f>
        <v>hawkar omer khidhir - Language Comprehension and Production, Language Disorders</v>
      </c>
      <c r="Q1005" s="2" t="s">
        <v>4760</v>
      </c>
      <c r="R1005" s="2"/>
      <c r="S1005" s="2"/>
      <c r="T1005" s="2"/>
      <c r="U1005" s="2"/>
      <c r="V1005" s="2"/>
    </row>
    <row r="1006">
      <c r="B1006" s="2" t="s">
        <v>4622</v>
      </c>
      <c r="C1006" s="16" t="s">
        <v>4761</v>
      </c>
      <c r="D1006" s="16" t="s">
        <v>2119</v>
      </c>
      <c r="E1006" s="16" t="s">
        <v>159</v>
      </c>
      <c r="F1006" s="16" t="s">
        <v>1018</v>
      </c>
      <c r="G1006" s="16" t="s">
        <v>153</v>
      </c>
      <c r="H1006" s="16" t="s">
        <v>892</v>
      </c>
      <c r="I1006" s="16" t="s">
        <v>2259</v>
      </c>
      <c r="J1006" s="16" t="s">
        <v>164</v>
      </c>
      <c r="L1006" s="2" t="s">
        <v>178</v>
      </c>
      <c r="M1006" s="5">
        <v>44287.0</v>
      </c>
      <c r="N1006" s="2" t="s">
        <v>4762</v>
      </c>
      <c r="O1006" s="6" t="s">
        <v>4763</v>
      </c>
      <c r="P1006" s="7" t="str">
        <f>HYPERLINK("https://drive.google.com/file/d/1QBknHTsWXzX5FCkFa8v3blsQdlj2Le5P/view?usp=drivesdk","srwa Mustafa - Language Comprehension and Production, Language Disorders")</f>
        <v>srwa Mustafa - Language Comprehension and Production, Language Disorders</v>
      </c>
      <c r="Q1006" s="2" t="s">
        <v>4765</v>
      </c>
      <c r="R1006" s="2"/>
      <c r="S1006" s="2"/>
      <c r="T1006" s="2"/>
      <c r="U1006" s="2"/>
      <c r="V1006" s="2"/>
    </row>
    <row r="1007">
      <c r="B1007" s="2" t="s">
        <v>4622</v>
      </c>
      <c r="C1007" s="16" t="s">
        <v>4699</v>
      </c>
      <c r="D1007" s="16" t="s">
        <v>2119</v>
      </c>
      <c r="E1007" s="16" t="s">
        <v>159</v>
      </c>
      <c r="F1007" s="16" t="s">
        <v>961</v>
      </c>
      <c r="G1007" s="16" t="s">
        <v>222</v>
      </c>
      <c r="H1007" s="16" t="s">
        <v>4598</v>
      </c>
      <c r="I1007" s="16" t="s">
        <v>3410</v>
      </c>
      <c r="J1007" s="16" t="s">
        <v>197</v>
      </c>
      <c r="L1007" s="2" t="s">
        <v>178</v>
      </c>
      <c r="M1007" s="5">
        <v>44287.0</v>
      </c>
      <c r="N1007" s="2" t="s">
        <v>4766</v>
      </c>
      <c r="O1007" s="6" t="s">
        <v>4767</v>
      </c>
      <c r="P1007" s="7" t="str">
        <f>HYPERLINK("https://drive.google.com/file/d/11V1IKxqjrBtZooV8z067bf7B6xA1ddai/view?usp=drivesdk","Haval Abdullah Khudher  - Language Comprehension and Production, Language Disorders")</f>
        <v>Haval Abdullah Khudher  - Language Comprehension and Production, Language Disorders</v>
      </c>
      <c r="Q1007" s="2" t="s">
        <v>4768</v>
      </c>
      <c r="R1007" s="2"/>
      <c r="S1007" s="2"/>
      <c r="T1007" s="2"/>
      <c r="U1007" s="2"/>
      <c r="V1007" s="2"/>
    </row>
    <row r="1008">
      <c r="B1008" s="2" t="s">
        <v>4622</v>
      </c>
      <c r="C1008" s="40" t="s">
        <v>4769</v>
      </c>
      <c r="D1008" s="16" t="s">
        <v>3846</v>
      </c>
      <c r="E1008" s="16" t="s">
        <v>172</v>
      </c>
      <c r="F1008" s="16" t="s">
        <v>152</v>
      </c>
      <c r="G1008" s="40" t="s">
        <v>3070</v>
      </c>
      <c r="H1008" s="40" t="s">
        <v>1869</v>
      </c>
      <c r="I1008" s="16" t="s">
        <v>348</v>
      </c>
      <c r="J1008" s="16" t="s">
        <v>177</v>
      </c>
      <c r="L1008" s="2" t="s">
        <v>178</v>
      </c>
      <c r="M1008" s="5">
        <v>44287.0</v>
      </c>
      <c r="N1008" s="2" t="s">
        <v>4770</v>
      </c>
      <c r="O1008" s="6" t="s">
        <v>4771</v>
      </c>
      <c r="P1008" s="7" t="str">
        <f>HYPERLINK("https://drive.google.com/file/d/1A1cf6vjYdmiLaAZz1ye6tDOB2wc16bLv/view?usp=drivesdk","کارزان کریم خدر - Language Comprehension and Production, Language Disorders")</f>
        <v>کارزان کریم خدر - Language Comprehension and Production, Language Disorders</v>
      </c>
      <c r="Q1008" s="2" t="s">
        <v>4773</v>
      </c>
      <c r="R1008" s="2"/>
      <c r="S1008" s="2"/>
      <c r="T1008" s="2"/>
      <c r="U1008" s="2"/>
      <c r="V1008" s="2"/>
    </row>
    <row r="1009">
      <c r="B1009" s="2" t="s">
        <v>4622</v>
      </c>
      <c r="C1009" s="16" t="s">
        <v>876</v>
      </c>
      <c r="D1009" s="16" t="s">
        <v>2119</v>
      </c>
      <c r="E1009" s="16" t="s">
        <v>159</v>
      </c>
      <c r="F1009" s="16" t="s">
        <v>173</v>
      </c>
      <c r="G1009" s="16" t="s">
        <v>471</v>
      </c>
      <c r="H1009" s="16" t="s">
        <v>878</v>
      </c>
      <c r="I1009" s="16" t="s">
        <v>216</v>
      </c>
      <c r="J1009" s="16" t="s">
        <v>164</v>
      </c>
      <c r="L1009" s="2" t="s">
        <v>178</v>
      </c>
      <c r="M1009" s="5">
        <v>44287.0</v>
      </c>
      <c r="N1009" s="2" t="s">
        <v>4774</v>
      </c>
      <c r="O1009" s="6" t="s">
        <v>4775</v>
      </c>
      <c r="P1009" s="7" t="str">
        <f>HYPERLINK("https://drive.google.com/file/d/178zmwiABxaU6-d0MK7wGNHZ7P7HckXil/view?usp=drivesdk","Ammar Jawhar Hussien  - Language Comprehension and Production, Language Disorders")</f>
        <v>Ammar Jawhar Hussien  - Language Comprehension and Production, Language Disorders</v>
      </c>
      <c r="Q1009" s="2" t="s">
        <v>4776</v>
      </c>
      <c r="R1009" s="2"/>
      <c r="S1009" s="2"/>
      <c r="T1009" s="2"/>
      <c r="U1009" s="2"/>
      <c r="V1009" s="2"/>
    </row>
    <row r="1010">
      <c r="B1010" s="2" t="s">
        <v>4622</v>
      </c>
      <c r="C1010" s="16" t="s">
        <v>1156</v>
      </c>
      <c r="D1010" s="16" t="s">
        <v>171</v>
      </c>
      <c r="E1010" s="16" t="s">
        <v>172</v>
      </c>
      <c r="F1010" s="16" t="s">
        <v>173</v>
      </c>
      <c r="G1010" s="16" t="s">
        <v>471</v>
      </c>
      <c r="H1010" s="16" t="s">
        <v>3973</v>
      </c>
      <c r="I1010" s="16" t="s">
        <v>1158</v>
      </c>
      <c r="J1010" s="16" t="s">
        <v>197</v>
      </c>
      <c r="L1010" s="2" t="s">
        <v>178</v>
      </c>
      <c r="M1010" s="5">
        <v>44287.0</v>
      </c>
      <c r="N1010" s="2" t="s">
        <v>4777</v>
      </c>
      <c r="O1010" s="6" t="s">
        <v>4778</v>
      </c>
      <c r="P1010" s="7" t="str">
        <f>HYPERLINK("https://drive.google.com/file/d/1Yl4RnJN0NlgRjTHixTKQA-CuHgW2Wo3U/view?usp=drivesdk","Rizgar Hassan Mohammad  - Language Comprehension and Production, Language Disorders")</f>
        <v>Rizgar Hassan Mohammad  - Language Comprehension and Production, Language Disorders</v>
      </c>
      <c r="Q1010" s="2" t="s">
        <v>4780</v>
      </c>
      <c r="R1010" s="2"/>
      <c r="S1010" s="2"/>
      <c r="T1010" s="2"/>
      <c r="U1010" s="2"/>
      <c r="V1010" s="2"/>
    </row>
    <row r="1011">
      <c r="B1011" s="2" t="s">
        <v>4622</v>
      </c>
      <c r="C1011" s="16" t="s">
        <v>876</v>
      </c>
      <c r="D1011" s="16" t="s">
        <v>2119</v>
      </c>
      <c r="E1011" s="16" t="s">
        <v>159</v>
      </c>
      <c r="F1011" s="16" t="s">
        <v>173</v>
      </c>
      <c r="G1011" s="16" t="s">
        <v>471</v>
      </c>
      <c r="H1011" s="16" t="s">
        <v>878</v>
      </c>
      <c r="I1011" s="16" t="s">
        <v>216</v>
      </c>
      <c r="J1011" s="16" t="s">
        <v>164</v>
      </c>
      <c r="L1011" s="2" t="s">
        <v>178</v>
      </c>
      <c r="M1011" s="5">
        <v>44287.0</v>
      </c>
      <c r="N1011" s="2" t="s">
        <v>4781</v>
      </c>
      <c r="O1011" s="6" t="s">
        <v>4782</v>
      </c>
      <c r="P1011" s="7" t="str">
        <f>HYPERLINK("https://drive.google.com/file/d/1RcX2wzqj1b37cxompeuZ2GbnzZA2hx-m/view?usp=drivesdk","Ammar Jawhar Hussien  - Language Comprehension and Production, Language Disorders")</f>
        <v>Ammar Jawhar Hussien  - Language Comprehension and Production, Language Disorders</v>
      </c>
      <c r="Q1011" s="2" t="s">
        <v>4776</v>
      </c>
      <c r="R1011" s="2"/>
      <c r="S1011" s="2"/>
      <c r="T1011" s="2"/>
      <c r="U1011" s="2"/>
      <c r="V1011" s="2"/>
    </row>
    <row r="1012">
      <c r="B1012" s="2" t="s">
        <v>4622</v>
      </c>
      <c r="C1012" s="16" t="s">
        <v>4783</v>
      </c>
      <c r="D1012" s="16" t="s">
        <v>3846</v>
      </c>
      <c r="E1012" s="16" t="s">
        <v>159</v>
      </c>
      <c r="F1012" s="16" t="s">
        <v>213</v>
      </c>
      <c r="G1012" s="16" t="s">
        <v>275</v>
      </c>
      <c r="H1012" s="16" t="s">
        <v>612</v>
      </c>
      <c r="I1012" s="16" t="s">
        <v>952</v>
      </c>
      <c r="J1012" s="16" t="s">
        <v>197</v>
      </c>
      <c r="L1012" s="2" t="s">
        <v>178</v>
      </c>
      <c r="M1012" s="5">
        <v>44287.0</v>
      </c>
      <c r="N1012" s="2" t="s">
        <v>4784</v>
      </c>
      <c r="O1012" s="6" t="s">
        <v>4785</v>
      </c>
      <c r="P1012" s="7" t="str">
        <f>HYPERLINK("https://drive.google.com/file/d/1qHno689WixkGv0JWPQ5KfvBTavG28w4m/view?usp=drivesdk","Amad Abdullah Ahmed - Language Comprehension and Production, Language Disorders")</f>
        <v>Amad Abdullah Ahmed - Language Comprehension and Production, Language Disorders</v>
      </c>
      <c r="Q1012" s="2" t="s">
        <v>4787</v>
      </c>
      <c r="R1012" s="2"/>
      <c r="S1012" s="2"/>
      <c r="T1012" s="2"/>
      <c r="U1012" s="2"/>
      <c r="V1012" s="2"/>
    </row>
    <row r="1013">
      <c r="B1013" s="2" t="s">
        <v>4622</v>
      </c>
      <c r="C1013" s="16" t="s">
        <v>987</v>
      </c>
      <c r="D1013" s="16" t="s">
        <v>171</v>
      </c>
      <c r="E1013" s="16" t="s">
        <v>172</v>
      </c>
      <c r="F1013" s="16" t="s">
        <v>173</v>
      </c>
      <c r="G1013" s="16" t="s">
        <v>988</v>
      </c>
      <c r="H1013" s="16" t="s">
        <v>989</v>
      </c>
      <c r="I1013" s="16" t="s">
        <v>990</v>
      </c>
      <c r="J1013" s="16" t="s">
        <v>197</v>
      </c>
      <c r="L1013" s="2" t="s">
        <v>178</v>
      </c>
      <c r="M1013" s="5">
        <v>44287.0</v>
      </c>
      <c r="N1013" s="2" t="s">
        <v>4788</v>
      </c>
      <c r="O1013" s="6" t="s">
        <v>4789</v>
      </c>
      <c r="P1013" s="7" t="str">
        <f>HYPERLINK("https://drive.google.com/file/d/1HfB5V60ID8iorhmZeUbDZQaKvomPqYJB/view?usp=drivesdk","Mahabad Izaddin M.Amin - Language Comprehension and Production, Language Disorders")</f>
        <v>Mahabad Izaddin M.Amin - Language Comprehension and Production, Language Disorders</v>
      </c>
      <c r="Q1013" s="2" t="s">
        <v>4790</v>
      </c>
      <c r="R1013" s="2"/>
      <c r="S1013" s="2"/>
      <c r="T1013" s="2"/>
      <c r="U1013" s="2"/>
      <c r="V1013" s="2"/>
    </row>
    <row r="1014">
      <c r="B1014" s="2" t="s">
        <v>4622</v>
      </c>
      <c r="C1014" s="16" t="s">
        <v>976</v>
      </c>
      <c r="D1014" s="16" t="s">
        <v>3846</v>
      </c>
      <c r="E1014" s="16" t="s">
        <v>172</v>
      </c>
      <c r="F1014" s="16" t="s">
        <v>152</v>
      </c>
      <c r="G1014" s="16" t="s">
        <v>153</v>
      </c>
      <c r="H1014" s="16" t="s">
        <v>341</v>
      </c>
      <c r="I1014" s="16" t="s">
        <v>348</v>
      </c>
      <c r="J1014" s="16" t="s">
        <v>197</v>
      </c>
      <c r="L1014" s="2" t="s">
        <v>178</v>
      </c>
      <c r="M1014" s="5">
        <v>44287.0</v>
      </c>
      <c r="N1014" s="2" t="s">
        <v>4791</v>
      </c>
      <c r="O1014" s="6" t="s">
        <v>4792</v>
      </c>
      <c r="P1014" s="7" t="str">
        <f>HYPERLINK("https://drive.google.com/file/d/1miDjV-HjLvW_MnhzX7DpHtJqOfPQZ9AK/view?usp=drivesdk","karzan kareem kheder - Language Comprehension and Production, Language Disorders")</f>
        <v>karzan kareem kheder - Language Comprehension and Production, Language Disorders</v>
      </c>
      <c r="Q1014" s="2" t="s">
        <v>4794</v>
      </c>
      <c r="R1014" s="2"/>
      <c r="S1014" s="2"/>
      <c r="T1014" s="2"/>
      <c r="U1014" s="2"/>
      <c r="V1014" s="2"/>
    </row>
    <row r="1015">
      <c r="B1015" s="2" t="s">
        <v>4622</v>
      </c>
      <c r="C1015" s="16" t="s">
        <v>2124</v>
      </c>
      <c r="D1015" s="16" t="s">
        <v>171</v>
      </c>
      <c r="E1015" s="16" t="s">
        <v>172</v>
      </c>
      <c r="F1015" s="16" t="s">
        <v>221</v>
      </c>
      <c r="G1015" s="16" t="s">
        <v>275</v>
      </c>
      <c r="H1015" s="16" t="s">
        <v>2050</v>
      </c>
      <c r="I1015" s="16" t="s">
        <v>247</v>
      </c>
      <c r="J1015" s="16" t="s">
        <v>164</v>
      </c>
      <c r="L1015" s="2" t="s">
        <v>178</v>
      </c>
      <c r="M1015" s="5">
        <v>44287.0</v>
      </c>
      <c r="N1015" s="2" t="s">
        <v>4795</v>
      </c>
      <c r="O1015" s="6" t="s">
        <v>4796</v>
      </c>
      <c r="P1015" s="7" t="str">
        <f>HYPERLINK("https://drive.google.com/file/d/1MMbhSuzvvIlAedBuKQfJgfWN_VdTn4tn/view?usp=drivesdk","SAMIAA JAMIL - Language Comprehension and Production, Language Disorders")</f>
        <v>SAMIAA JAMIL - Language Comprehension and Production, Language Disorders</v>
      </c>
      <c r="Q1015" s="2" t="s">
        <v>4797</v>
      </c>
      <c r="R1015" s="2"/>
      <c r="S1015" s="2"/>
      <c r="T1015" s="2"/>
      <c r="U1015" s="2"/>
      <c r="V1015" s="2"/>
    </row>
    <row r="1016">
      <c r="B1016" s="2" t="s">
        <v>4622</v>
      </c>
      <c r="C1016" s="16" t="s">
        <v>4798</v>
      </c>
      <c r="D1016" s="16" t="s">
        <v>2119</v>
      </c>
      <c r="E1016" s="16" t="s">
        <v>159</v>
      </c>
      <c r="F1016" s="16" t="s">
        <v>173</v>
      </c>
      <c r="G1016" s="16" t="s">
        <v>4799</v>
      </c>
      <c r="H1016" s="16" t="s">
        <v>4800</v>
      </c>
      <c r="I1016" s="16" t="s">
        <v>4801</v>
      </c>
      <c r="J1016" s="16" t="s">
        <v>177</v>
      </c>
      <c r="L1016" s="2" t="s">
        <v>178</v>
      </c>
      <c r="M1016" s="5">
        <v>44287.0</v>
      </c>
      <c r="N1016" s="2" t="s">
        <v>4802</v>
      </c>
      <c r="O1016" s="6" t="s">
        <v>4803</v>
      </c>
      <c r="P1016" s="7" t="str">
        <f>HYPERLINK("https://drive.google.com/file/d/1ish7pNirPRZcyspxmTXUqBqBBWXpzOjc/view?usp=drivesdk","Hawar Kamal Mustafa - Language Comprehension and Production, Language Disorders")</f>
        <v>Hawar Kamal Mustafa - Language Comprehension and Production, Language Disorders</v>
      </c>
      <c r="Q1016" s="2" t="s">
        <v>4805</v>
      </c>
      <c r="R1016" s="2"/>
      <c r="S1016" s="2"/>
      <c r="T1016" s="2"/>
      <c r="U1016" s="2"/>
      <c r="V1016" s="2"/>
    </row>
    <row r="1017">
      <c r="B1017" s="2" t="s">
        <v>4622</v>
      </c>
      <c r="C1017" s="40" t="s">
        <v>4806</v>
      </c>
      <c r="D1017" s="16" t="s">
        <v>3846</v>
      </c>
      <c r="E1017" s="16" t="s">
        <v>159</v>
      </c>
      <c r="F1017" s="40" t="s">
        <v>193</v>
      </c>
      <c r="G1017" s="40" t="s">
        <v>3070</v>
      </c>
      <c r="H1017" s="40" t="s">
        <v>4028</v>
      </c>
      <c r="I1017" s="16" t="s">
        <v>1032</v>
      </c>
      <c r="J1017" s="16" t="s">
        <v>197</v>
      </c>
      <c r="L1017" s="2" t="s">
        <v>178</v>
      </c>
      <c r="M1017" s="5">
        <v>44287.0</v>
      </c>
      <c r="N1017" s="2" t="s">
        <v>4807</v>
      </c>
      <c r="O1017" s="6" t="s">
        <v>4808</v>
      </c>
      <c r="P1017" s="7" t="str">
        <f>HYPERLINK("https://drive.google.com/file/d/1lYH__94Td1ABJVI4QZLf0kfPJ-0YpS5T/view?usp=drivesdk","ئالان پشتیوان کریم - Language Comprehension and Production, Language Disorders")</f>
        <v>ئالان پشتیوان کریم - Language Comprehension and Production, Language Disorders</v>
      </c>
      <c r="Q1017" s="2" t="s">
        <v>4810</v>
      </c>
      <c r="R1017" s="2"/>
      <c r="S1017" s="2"/>
      <c r="T1017" s="2"/>
      <c r="U1017" s="2"/>
      <c r="V1017" s="2"/>
    </row>
    <row r="1018">
      <c r="B1018" s="2" t="s">
        <v>4622</v>
      </c>
      <c r="C1018" s="40" t="s">
        <v>4811</v>
      </c>
      <c r="D1018" s="16" t="s">
        <v>3846</v>
      </c>
      <c r="E1018" s="16" t="s">
        <v>172</v>
      </c>
      <c r="F1018" s="40" t="s">
        <v>923</v>
      </c>
      <c r="G1018" s="40" t="s">
        <v>3070</v>
      </c>
      <c r="H1018" s="40" t="s">
        <v>1869</v>
      </c>
      <c r="I1018" s="16" t="s">
        <v>348</v>
      </c>
      <c r="J1018" s="16" t="s">
        <v>164</v>
      </c>
      <c r="L1018" s="2" t="s">
        <v>178</v>
      </c>
      <c r="M1018" s="5">
        <v>44287.0</v>
      </c>
      <c r="N1018" s="2" t="s">
        <v>4812</v>
      </c>
      <c r="O1018" s="6" t="s">
        <v>4813</v>
      </c>
      <c r="P1018" s="7" t="str">
        <f>HYPERLINK("https://drive.google.com/file/d/1XxRiBChsBA_9HnjBIOiCAftggFrrCekC/view?usp=drivesdk","کارزان کریم خدر  - Language Comprehension and Production, Language Disorders")</f>
        <v>کارزان کریم خدر  - Language Comprehension and Production, Language Disorders</v>
      </c>
      <c r="Q1018" s="2" t="s">
        <v>4794</v>
      </c>
      <c r="R1018" s="2"/>
      <c r="S1018" s="2"/>
      <c r="T1018" s="2"/>
      <c r="U1018" s="2"/>
      <c r="V1018" s="2"/>
    </row>
    <row r="1019">
      <c r="B1019" s="2" t="s">
        <v>4622</v>
      </c>
      <c r="C1019" s="16" t="s">
        <v>4815</v>
      </c>
      <c r="D1019" s="16" t="s">
        <v>2119</v>
      </c>
      <c r="E1019" s="16" t="s">
        <v>159</v>
      </c>
      <c r="F1019" s="16" t="s">
        <v>1018</v>
      </c>
      <c r="G1019" s="16" t="s">
        <v>153</v>
      </c>
      <c r="H1019" s="16" t="s">
        <v>612</v>
      </c>
      <c r="I1019" s="16" t="s">
        <v>2259</v>
      </c>
      <c r="J1019" s="16" t="s">
        <v>164</v>
      </c>
      <c r="L1019" s="2" t="s">
        <v>178</v>
      </c>
      <c r="M1019" s="5">
        <v>44287.0</v>
      </c>
      <c r="N1019" s="2" t="s">
        <v>4816</v>
      </c>
      <c r="O1019" s="6" t="s">
        <v>4817</v>
      </c>
      <c r="P1019" s="7" t="str">
        <f>HYPERLINK("https://drive.google.com/file/d/19nzhxWft66Ly3-d8k42-J_cqnavybCch/view?usp=drivesdk","Srwa Mustafa - Language Comprehension and Production, Language Disorders")</f>
        <v>Srwa Mustafa - Language Comprehension and Production, Language Disorders</v>
      </c>
      <c r="Q1019" s="2" t="s">
        <v>4819</v>
      </c>
      <c r="R1019" s="2"/>
      <c r="S1019" s="2"/>
      <c r="T1019" s="2"/>
      <c r="U1019" s="2"/>
      <c r="V1019" s="2"/>
    </row>
    <row r="1020">
      <c r="B1020" s="2" t="s">
        <v>4622</v>
      </c>
      <c r="C1020" s="40" t="s">
        <v>4820</v>
      </c>
      <c r="D1020" s="16" t="s">
        <v>2119</v>
      </c>
      <c r="E1020" s="16" t="s">
        <v>159</v>
      </c>
      <c r="F1020" s="40" t="s">
        <v>923</v>
      </c>
      <c r="G1020" s="40" t="s">
        <v>3070</v>
      </c>
      <c r="H1020" s="40" t="s">
        <v>1869</v>
      </c>
      <c r="I1020" s="16" t="s">
        <v>1682</v>
      </c>
      <c r="J1020" s="16" t="s">
        <v>164</v>
      </c>
      <c r="L1020" s="2" t="s">
        <v>178</v>
      </c>
      <c r="M1020" s="5">
        <v>44287.0</v>
      </c>
      <c r="N1020" s="2" t="s">
        <v>4821</v>
      </c>
      <c r="O1020" s="6" t="s">
        <v>4822</v>
      </c>
      <c r="P1020" s="7" t="str">
        <f>HYPERLINK("https://drive.google.com/file/d/1oWiiI4nG-Y-OqeGs03N1h6RibPlY7l1Y/view?usp=drivesdk","عبدالله قادر عولا - Language Comprehension and Production, Language Disorders")</f>
        <v>عبدالله قادر عولا - Language Comprehension and Production, Language Disorders</v>
      </c>
      <c r="Q1020" s="2" t="s">
        <v>4824</v>
      </c>
      <c r="R1020" s="2"/>
      <c r="S1020" s="2"/>
      <c r="T1020" s="2"/>
      <c r="U1020" s="2"/>
      <c r="V1020" s="2"/>
    </row>
    <row r="1021">
      <c r="B1021" s="2" t="s">
        <v>4622</v>
      </c>
      <c r="C1021" s="16" t="s">
        <v>1516</v>
      </c>
      <c r="D1021" s="16" t="s">
        <v>171</v>
      </c>
      <c r="E1021" s="16" t="s">
        <v>202</v>
      </c>
      <c r="F1021" s="16" t="s">
        <v>362</v>
      </c>
      <c r="G1021" s="16" t="s">
        <v>4825</v>
      </c>
      <c r="H1021" s="16" t="s">
        <v>4826</v>
      </c>
      <c r="I1021" s="16" t="s">
        <v>361</v>
      </c>
      <c r="J1021" s="16" t="s">
        <v>197</v>
      </c>
      <c r="L1021" s="2" t="s">
        <v>178</v>
      </c>
      <c r="M1021" s="5">
        <v>44287.0</v>
      </c>
      <c r="N1021" s="2" t="s">
        <v>4827</v>
      </c>
      <c r="O1021" s="6" t="s">
        <v>4828</v>
      </c>
      <c r="P1021" s="7" t="str">
        <f>HYPERLINK("https://drive.google.com/file/d/1RdRbH86wim4TealcP-Qo5bTkoefd4lSO/view?usp=drivesdk","MUMTAZ AHMED AMEEN - Language Comprehension and Production, Language Disorders")</f>
        <v>MUMTAZ AHMED AMEEN - Language Comprehension and Production, Language Disorders</v>
      </c>
      <c r="Q1021" s="2" t="s">
        <v>4830</v>
      </c>
      <c r="R1021" s="2"/>
      <c r="S1021" s="2"/>
      <c r="T1021" s="2"/>
      <c r="U1021" s="2"/>
      <c r="V1021" s="2"/>
    </row>
    <row r="1022">
      <c r="B1022" s="2" t="s">
        <v>4622</v>
      </c>
      <c r="C1022" s="40" t="s">
        <v>4831</v>
      </c>
      <c r="D1022" s="16" t="s">
        <v>3846</v>
      </c>
      <c r="E1022" s="16" t="s">
        <v>159</v>
      </c>
      <c r="F1022" s="40" t="s">
        <v>540</v>
      </c>
      <c r="G1022" s="40" t="s">
        <v>1026</v>
      </c>
      <c r="H1022" s="40" t="s">
        <v>4832</v>
      </c>
      <c r="I1022" s="16" t="s">
        <v>1028</v>
      </c>
      <c r="J1022" s="16" t="s">
        <v>197</v>
      </c>
      <c r="L1022" s="2" t="s">
        <v>178</v>
      </c>
      <c r="M1022" s="5">
        <v>44287.0</v>
      </c>
      <c r="N1022" s="2" t="s">
        <v>4833</v>
      </c>
      <c r="O1022" s="6" t="s">
        <v>4834</v>
      </c>
      <c r="P1022" s="7" t="str">
        <f>HYPERLINK("https://drive.google.com/file/d/1TFiXpNWFttr6lpseusk9LUty6FaWkrbv/view?usp=drivesdk","دلخوش رفيق محي الدين  - Language Comprehension and Production, Language Disorders")</f>
        <v>دلخوش رفيق محي الدين  - Language Comprehension and Production, Language Disorders</v>
      </c>
      <c r="Q1022" s="2" t="s">
        <v>4836</v>
      </c>
      <c r="R1022" s="2"/>
      <c r="S1022" s="2"/>
      <c r="T1022" s="2"/>
      <c r="U1022" s="2"/>
      <c r="V1022" s="2"/>
    </row>
    <row r="1023">
      <c r="B1023" s="2" t="s">
        <v>4622</v>
      </c>
      <c r="C1023" s="16" t="s">
        <v>1068</v>
      </c>
      <c r="D1023" s="16" t="s">
        <v>3846</v>
      </c>
      <c r="E1023" s="16" t="s">
        <v>159</v>
      </c>
      <c r="F1023" s="16" t="s">
        <v>229</v>
      </c>
      <c r="G1023" s="16" t="s">
        <v>275</v>
      </c>
      <c r="H1023" s="16" t="s">
        <v>612</v>
      </c>
      <c r="I1023" s="16" t="s">
        <v>1069</v>
      </c>
      <c r="J1023" s="16" t="s">
        <v>197</v>
      </c>
      <c r="L1023" s="2" t="s">
        <v>178</v>
      </c>
      <c r="M1023" s="5">
        <v>44287.0</v>
      </c>
      <c r="N1023" s="2" t="s">
        <v>4837</v>
      </c>
      <c r="O1023" s="6" t="s">
        <v>4838</v>
      </c>
      <c r="P1023" s="7" t="str">
        <f>HYPERLINK("https://drive.google.com/file/d/1I_0djK31ziVv0gYPsmCVb-baVBBSamzJ/view?usp=drivesdk","Basan Tanj Yaba - Language Comprehension and Production, Language Disorders")</f>
        <v>Basan Tanj Yaba - Language Comprehension and Production, Language Disorders</v>
      </c>
      <c r="Q1023" s="2" t="s">
        <v>4840</v>
      </c>
      <c r="R1023" s="2"/>
      <c r="S1023" s="2"/>
      <c r="T1023" s="2"/>
      <c r="U1023" s="2"/>
      <c r="V1023" s="2"/>
    </row>
    <row r="1024">
      <c r="B1024" s="2" t="s">
        <v>4622</v>
      </c>
      <c r="C1024" s="16" t="s">
        <v>4056</v>
      </c>
      <c r="D1024" s="16" t="s">
        <v>3846</v>
      </c>
      <c r="E1024" s="16" t="s">
        <v>159</v>
      </c>
      <c r="F1024" s="16" t="s">
        <v>229</v>
      </c>
      <c r="G1024" s="16" t="s">
        <v>222</v>
      </c>
      <c r="H1024" s="16" t="s">
        <v>899</v>
      </c>
      <c r="I1024" s="16" t="s">
        <v>2210</v>
      </c>
      <c r="J1024" s="16" t="s">
        <v>177</v>
      </c>
      <c r="L1024" s="2" t="s">
        <v>178</v>
      </c>
      <c r="M1024" s="5">
        <v>44287.0</v>
      </c>
      <c r="N1024" s="2" t="s">
        <v>4841</v>
      </c>
      <c r="O1024" s="6" t="s">
        <v>4842</v>
      </c>
      <c r="P1024" s="7" t="str">
        <f>HYPERLINK("https://drive.google.com/file/d/12mNOldjK4ySa7CkL_daQ1j-Vm4jRGUm4/view?usp=drivesdk","Haideh Ghaderi  - Language Comprehension and Production, Language Disorders")</f>
        <v>Haideh Ghaderi  - Language Comprehension and Production, Language Disorders</v>
      </c>
      <c r="Q1024" s="2" t="s">
        <v>4843</v>
      </c>
      <c r="R1024" s="2"/>
      <c r="S1024" s="2"/>
      <c r="T1024" s="2"/>
      <c r="U1024" s="2"/>
      <c r="V1024" s="2"/>
    </row>
    <row r="1025">
      <c r="B1025" s="2" t="s">
        <v>4844</v>
      </c>
      <c r="C1025" s="2" t="s">
        <v>4845</v>
      </c>
      <c r="D1025" s="16" t="s">
        <v>171</v>
      </c>
      <c r="E1025" s="17" t="s">
        <v>289</v>
      </c>
      <c r="F1025" s="16" t="s">
        <v>229</v>
      </c>
      <c r="G1025" s="16" t="s">
        <v>275</v>
      </c>
      <c r="H1025" s="16" t="s">
        <v>223</v>
      </c>
      <c r="I1025" s="51" t="s">
        <v>4846</v>
      </c>
      <c r="J1025" s="2" t="s">
        <v>177</v>
      </c>
      <c r="K1025" s="2" t="s">
        <v>558</v>
      </c>
      <c r="L1025" s="2" t="s">
        <v>1060</v>
      </c>
      <c r="M1025" s="5">
        <v>44317.0</v>
      </c>
      <c r="N1025" s="2" t="s">
        <v>4847</v>
      </c>
      <c r="O1025" s="6" t="s">
        <v>4848</v>
      </c>
      <c r="P1025" s="7" t="str">
        <f>HYPERLINK("https://drive.google.com/file/d/1jq-w4fI7b4St7P3l3rzgfzyY7urTRd9M/view?usp=drivesdk","Wadie Yassin Al-tikrity - Modern sport management concepts")</f>
        <v>Wadie Yassin Al-tikrity - Modern sport management concepts</v>
      </c>
      <c r="Q1025" s="2" t="s">
        <v>4850</v>
      </c>
      <c r="R1025" s="2"/>
      <c r="S1025" s="2"/>
      <c r="T1025" s="2"/>
      <c r="U1025" s="2"/>
      <c r="V1025" s="2"/>
    </row>
    <row r="1026">
      <c r="B1026" s="2" t="s">
        <v>4844</v>
      </c>
      <c r="C1026" s="17" t="s">
        <v>4851</v>
      </c>
      <c r="D1026" s="16" t="s">
        <v>171</v>
      </c>
      <c r="E1026" s="17" t="s">
        <v>289</v>
      </c>
      <c r="F1026" s="16" t="s">
        <v>229</v>
      </c>
      <c r="G1026" s="16" t="s">
        <v>275</v>
      </c>
      <c r="H1026" s="16" t="s">
        <v>223</v>
      </c>
      <c r="I1026" s="17" t="s">
        <v>2027</v>
      </c>
      <c r="J1026" s="2" t="s">
        <v>177</v>
      </c>
      <c r="L1026" s="2" t="s">
        <v>1060</v>
      </c>
      <c r="M1026" s="5">
        <v>44317.0</v>
      </c>
      <c r="N1026" s="2" t="s">
        <v>4852</v>
      </c>
      <c r="O1026" s="6" t="s">
        <v>4853</v>
      </c>
      <c r="P1026" s="7" t="str">
        <f>HYPERLINK("https://drive.google.com/file/d/1kKmMreudWThkr9T0NtgOEAEx0y7x-GUx/view?usp=drivesdk","Haidar Bawakhan Ahmed  - Modern sport management concepts")</f>
        <v>Haidar Bawakhan Ahmed  - Modern sport management concepts</v>
      </c>
      <c r="Q1026" s="2" t="s">
        <v>4855</v>
      </c>
      <c r="R1026" s="2"/>
      <c r="S1026" s="2"/>
      <c r="T1026" s="2"/>
      <c r="U1026" s="2"/>
      <c r="V1026" s="2"/>
    </row>
    <row r="1027">
      <c r="B1027" s="2" t="s">
        <v>4844</v>
      </c>
      <c r="C1027" s="2" t="s">
        <v>1334</v>
      </c>
      <c r="D1027" s="16" t="s">
        <v>171</v>
      </c>
      <c r="E1027" s="17" t="s">
        <v>289</v>
      </c>
      <c r="F1027" s="16" t="s">
        <v>229</v>
      </c>
      <c r="G1027" s="16" t="s">
        <v>275</v>
      </c>
      <c r="H1027" s="16" t="s">
        <v>223</v>
      </c>
      <c r="I1027" s="2" t="s">
        <v>4856</v>
      </c>
      <c r="J1027" s="2" t="s">
        <v>177</v>
      </c>
      <c r="L1027" s="2" t="s">
        <v>1060</v>
      </c>
      <c r="M1027" s="5">
        <v>44317.0</v>
      </c>
      <c r="N1027" s="2" t="s">
        <v>4857</v>
      </c>
      <c r="O1027" s="6" t="s">
        <v>4858</v>
      </c>
      <c r="P1027" s="7" t="str">
        <f>HYPERLINK("https://drive.google.com/file/d/19yAMWkXo81JSWTcd_iL5shCIb3JfqiAJ/view?usp=drivesdk","Falih Jaaz Shlsh - Modern sport management concepts")</f>
        <v>Falih Jaaz Shlsh - Modern sport management concepts</v>
      </c>
      <c r="Q1027" s="2" t="s">
        <v>4860</v>
      </c>
      <c r="R1027" s="2"/>
      <c r="S1027" s="2"/>
      <c r="T1027" s="2"/>
      <c r="U1027" s="2"/>
      <c r="V1027" s="2"/>
    </row>
    <row r="1028">
      <c r="B1028" s="2" t="s">
        <v>4844</v>
      </c>
      <c r="C1028" s="37" t="s">
        <v>4861</v>
      </c>
      <c r="D1028" s="2" t="s">
        <v>171</v>
      </c>
      <c r="E1028" s="2" t="s">
        <v>172</v>
      </c>
      <c r="F1028" s="2" t="s">
        <v>4227</v>
      </c>
      <c r="G1028" s="2" t="s">
        <v>4862</v>
      </c>
      <c r="H1028" s="2" t="s">
        <v>4862</v>
      </c>
      <c r="I1028" s="44" t="s">
        <v>4863</v>
      </c>
      <c r="J1028" s="2" t="s">
        <v>177</v>
      </c>
      <c r="L1028" s="2" t="s">
        <v>1060</v>
      </c>
      <c r="M1028" s="5">
        <v>44317.0</v>
      </c>
      <c r="N1028" s="2" t="s">
        <v>4864</v>
      </c>
      <c r="O1028" s="6" t="s">
        <v>4865</v>
      </c>
      <c r="P1028" s="7" t="str">
        <f>HYPERLINK("https://drive.google.com/file/d/1NamoPefWGm2qTl3ibRKKxyt0QPzWlcjr/view?usp=drivesdk","Rizgar Majeed khudhur - Modern sport management concepts")</f>
        <v>Rizgar Majeed khudhur - Modern sport management concepts</v>
      </c>
      <c r="Q1028" s="2" t="s">
        <v>4867</v>
      </c>
      <c r="R1028" s="2"/>
      <c r="S1028" s="2"/>
      <c r="T1028" s="2"/>
      <c r="U1028" s="2"/>
      <c r="V1028" s="2"/>
    </row>
    <row r="1029">
      <c r="B1029" s="2" t="s">
        <v>4844</v>
      </c>
      <c r="C1029" s="17" t="s">
        <v>4868</v>
      </c>
      <c r="D1029" s="2" t="s">
        <v>171</v>
      </c>
      <c r="E1029" s="2" t="s">
        <v>172</v>
      </c>
      <c r="F1029" s="2" t="s">
        <v>4227</v>
      </c>
      <c r="G1029" s="2" t="s">
        <v>4862</v>
      </c>
      <c r="H1029" s="2" t="s">
        <v>4862</v>
      </c>
      <c r="I1029" s="17" t="s">
        <v>4869</v>
      </c>
      <c r="J1029" s="2" t="s">
        <v>177</v>
      </c>
      <c r="L1029" s="2" t="s">
        <v>1060</v>
      </c>
      <c r="M1029" s="5">
        <v>44317.0</v>
      </c>
      <c r="N1029" s="2" t="s">
        <v>4870</v>
      </c>
      <c r="O1029" s="6" t="s">
        <v>4871</v>
      </c>
      <c r="P1029" s="7" t="str">
        <f>HYPERLINK("https://drive.google.com/file/d/1ucZAKu3v1ThJ_FtedD5kYoETjgS1VeHQ/view?usp=drivesdk","Eman Alias azzo - Modern sport management concepts")</f>
        <v>Eman Alias azzo - Modern sport management concepts</v>
      </c>
      <c r="Q1029" s="2" t="s">
        <v>4873</v>
      </c>
      <c r="R1029" s="2"/>
      <c r="S1029" s="2"/>
      <c r="T1029" s="2"/>
      <c r="U1029" s="2"/>
      <c r="V1029" s="2"/>
    </row>
    <row r="1030">
      <c r="B1030" s="2" t="s">
        <v>4844</v>
      </c>
      <c r="C1030" s="45" t="s">
        <v>4874</v>
      </c>
      <c r="D1030" s="2" t="s">
        <v>171</v>
      </c>
      <c r="E1030" s="2" t="s">
        <v>172</v>
      </c>
      <c r="F1030" s="2" t="s">
        <v>4227</v>
      </c>
      <c r="G1030" s="2" t="s">
        <v>4862</v>
      </c>
      <c r="H1030" s="2" t="s">
        <v>4862</v>
      </c>
      <c r="I1030" s="17" t="s">
        <v>4875</v>
      </c>
      <c r="J1030" s="2" t="s">
        <v>177</v>
      </c>
      <c r="L1030" s="2" t="s">
        <v>1060</v>
      </c>
      <c r="M1030" s="5">
        <v>44317.0</v>
      </c>
      <c r="N1030" s="2" t="s">
        <v>4876</v>
      </c>
      <c r="O1030" s="6" t="s">
        <v>4877</v>
      </c>
      <c r="P1030" s="7" t="str">
        <f>HYPERLINK("https://drive.google.com/file/d/1ka2bQ9AFf_uyPYKISRLwDOj11VgPfDZL/view?usp=drivesdk","Farhad Kareem Maulood - Modern sport management concepts")</f>
        <v>Farhad Kareem Maulood - Modern sport management concepts</v>
      </c>
      <c r="Q1030" s="2" t="s">
        <v>4879</v>
      </c>
      <c r="R1030" s="2"/>
      <c r="S1030" s="2"/>
      <c r="T1030" s="2"/>
      <c r="U1030" s="2"/>
      <c r="V1030" s="2"/>
    </row>
    <row r="1031">
      <c r="B1031" s="2" t="s">
        <v>4844</v>
      </c>
      <c r="C1031" s="17" t="s">
        <v>4880</v>
      </c>
      <c r="D1031" s="2" t="s">
        <v>171</v>
      </c>
      <c r="E1031" s="2" t="s">
        <v>172</v>
      </c>
      <c r="F1031" s="8" t="s">
        <v>4881</v>
      </c>
      <c r="G1031" s="2" t="s">
        <v>916</v>
      </c>
      <c r="H1031" s="2" t="s">
        <v>4882</v>
      </c>
      <c r="I1031" s="2" t="s">
        <v>312</v>
      </c>
      <c r="J1031" s="2" t="s">
        <v>177</v>
      </c>
      <c r="L1031" s="2" t="s">
        <v>1060</v>
      </c>
      <c r="M1031" s="5">
        <v>44317.0</v>
      </c>
      <c r="N1031" s="2" t="s">
        <v>4883</v>
      </c>
      <c r="O1031" s="6" t="s">
        <v>4884</v>
      </c>
      <c r="P1031" s="7" t="str">
        <f>HYPERLINK("https://drive.google.com/file/d/1ZYGRPBEAHUFE4dAWB8JOFfrG9-FLcDMD/view?usp=drivesdk","AZAD HASSAN ABDULLAH - Modern sport management concepts")</f>
        <v>AZAD HASSAN ABDULLAH - Modern sport management concepts</v>
      </c>
      <c r="Q1031" s="2" t="s">
        <v>4886</v>
      </c>
      <c r="R1031" s="2"/>
      <c r="S1031" s="2"/>
      <c r="T1031" s="2"/>
      <c r="U1031" s="2"/>
      <c r="V1031" s="2"/>
    </row>
    <row r="1032">
      <c r="B1032" s="2" t="s">
        <v>4887</v>
      </c>
      <c r="C1032" s="2" t="s">
        <v>4845</v>
      </c>
      <c r="D1032" s="16" t="s">
        <v>171</v>
      </c>
      <c r="E1032" s="17" t="s">
        <v>289</v>
      </c>
      <c r="F1032" s="16" t="s">
        <v>229</v>
      </c>
      <c r="G1032" s="16" t="s">
        <v>275</v>
      </c>
      <c r="H1032" s="16" t="s">
        <v>223</v>
      </c>
      <c r="I1032" s="51" t="s">
        <v>4846</v>
      </c>
      <c r="J1032" s="2" t="s">
        <v>177</v>
      </c>
      <c r="K1032" s="2" t="s">
        <v>558</v>
      </c>
      <c r="L1032" s="2" t="s">
        <v>1060</v>
      </c>
      <c r="M1032" s="5">
        <v>44325.0</v>
      </c>
      <c r="N1032" s="2" t="s">
        <v>4888</v>
      </c>
      <c r="O1032" s="6" t="s">
        <v>4889</v>
      </c>
      <c r="P1032" s="7" t="str">
        <f>HYPERLINK("https://drive.google.com/file/d/1AwQC6xrd4qc6kSm3iiIPLnxOY6lGrflE/view?usp=drivesdk","Wadie Yassin Al-tikrity - Modern sports training theories")</f>
        <v>Wadie Yassin Al-tikrity - Modern sports training theories</v>
      </c>
      <c r="Q1032" s="2" t="s">
        <v>4850</v>
      </c>
      <c r="R1032" s="2"/>
      <c r="S1032" s="2"/>
      <c r="T1032" s="2"/>
      <c r="U1032" s="2"/>
      <c r="V1032" s="2"/>
    </row>
    <row r="1033">
      <c r="B1033" s="2" t="s">
        <v>4887</v>
      </c>
      <c r="C1033" s="17" t="s">
        <v>4851</v>
      </c>
      <c r="D1033" s="16" t="s">
        <v>171</v>
      </c>
      <c r="E1033" s="17" t="s">
        <v>289</v>
      </c>
      <c r="F1033" s="16" t="s">
        <v>229</v>
      </c>
      <c r="G1033" s="16" t="s">
        <v>275</v>
      </c>
      <c r="H1033" s="16" t="s">
        <v>223</v>
      </c>
      <c r="I1033" s="17" t="s">
        <v>2027</v>
      </c>
      <c r="J1033" s="2" t="s">
        <v>177</v>
      </c>
      <c r="L1033" s="2" t="s">
        <v>1060</v>
      </c>
      <c r="M1033" s="5">
        <v>44325.0</v>
      </c>
      <c r="N1033" s="2" t="s">
        <v>4891</v>
      </c>
      <c r="O1033" s="6" t="s">
        <v>4892</v>
      </c>
      <c r="P1033" s="7" t="str">
        <f>HYPERLINK("https://drive.google.com/file/d/1GPyoERgiLPNb1d8NVUpSUcM0FfQbvcX1/view?usp=drivesdk","Haidar Bawakhan Ahmed  - Modern sports training theories")</f>
        <v>Haidar Bawakhan Ahmed  - Modern sports training theories</v>
      </c>
      <c r="Q1033" s="2" t="s">
        <v>4855</v>
      </c>
      <c r="R1033" s="2"/>
      <c r="S1033" s="2"/>
      <c r="T1033" s="2"/>
      <c r="U1033" s="2"/>
      <c r="V1033" s="2"/>
    </row>
    <row r="1034">
      <c r="B1034" s="2" t="s">
        <v>4887</v>
      </c>
      <c r="C1034" s="2" t="s">
        <v>1334</v>
      </c>
      <c r="D1034" s="16" t="s">
        <v>171</v>
      </c>
      <c r="E1034" s="17" t="s">
        <v>289</v>
      </c>
      <c r="F1034" s="16" t="s">
        <v>229</v>
      </c>
      <c r="G1034" s="16" t="s">
        <v>275</v>
      </c>
      <c r="H1034" s="16" t="s">
        <v>223</v>
      </c>
      <c r="I1034" s="2" t="s">
        <v>4856</v>
      </c>
      <c r="J1034" s="2" t="s">
        <v>177</v>
      </c>
      <c r="L1034" s="2" t="s">
        <v>1060</v>
      </c>
      <c r="M1034" s="5">
        <v>44325.0</v>
      </c>
      <c r="N1034" s="2" t="s">
        <v>4894</v>
      </c>
      <c r="O1034" s="6" t="s">
        <v>4895</v>
      </c>
      <c r="P1034" s="7" t="str">
        <f>HYPERLINK("https://drive.google.com/file/d/1K4v8h8Pt-IGXl_QuLqkyBRRn9G_hB3iV/view?usp=drivesdk","Falih Jaaz Shlsh - Modern sports training theories")</f>
        <v>Falih Jaaz Shlsh - Modern sports training theories</v>
      </c>
      <c r="Q1034" s="2" t="s">
        <v>4897</v>
      </c>
      <c r="R1034" s="2"/>
      <c r="S1034" s="2"/>
      <c r="T1034" s="2"/>
      <c r="U1034" s="2"/>
      <c r="V1034" s="2"/>
    </row>
    <row r="1035">
      <c r="B1035" s="2" t="s">
        <v>4887</v>
      </c>
      <c r="C1035" s="2" t="s">
        <v>4898</v>
      </c>
      <c r="D1035" s="16" t="s">
        <v>171</v>
      </c>
      <c r="E1035" s="17" t="s">
        <v>289</v>
      </c>
      <c r="F1035" s="16" t="s">
        <v>229</v>
      </c>
      <c r="G1035" s="16" t="s">
        <v>275</v>
      </c>
      <c r="H1035" s="16" t="s">
        <v>223</v>
      </c>
      <c r="I1035" s="17" t="s">
        <v>4899</v>
      </c>
      <c r="J1035" s="2" t="s">
        <v>177</v>
      </c>
      <c r="L1035" s="2" t="s">
        <v>1060</v>
      </c>
      <c r="M1035" s="5">
        <v>44325.0</v>
      </c>
      <c r="N1035" s="2" t="s">
        <v>4900</v>
      </c>
      <c r="O1035" s="6" t="s">
        <v>4901</v>
      </c>
      <c r="P1035" s="7" t="str">
        <f>HYPERLINK("https://drive.google.com/file/d/1iyQ0qXMTJP7u7Qvi2giKYctqvUyXO8x3/view?usp=drivesdk","Sarkaft Rshid - Modern sports training theories")</f>
        <v>Sarkaft Rshid - Modern sports training theories</v>
      </c>
      <c r="Q1035" s="2" t="s">
        <v>4903</v>
      </c>
      <c r="R1035" s="2"/>
      <c r="S1035" s="2"/>
      <c r="T1035" s="2"/>
      <c r="U1035" s="2"/>
      <c r="V1035" s="2"/>
    </row>
    <row r="1036">
      <c r="B1036" s="2" t="s">
        <v>4887</v>
      </c>
      <c r="C1036" s="2" t="s">
        <v>4904</v>
      </c>
      <c r="D1036" s="16" t="s">
        <v>171</v>
      </c>
      <c r="E1036" s="17" t="s">
        <v>289</v>
      </c>
      <c r="F1036" s="16" t="s">
        <v>229</v>
      </c>
      <c r="G1036" s="16" t="s">
        <v>275</v>
      </c>
      <c r="H1036" s="16" t="s">
        <v>223</v>
      </c>
      <c r="I1036" s="17" t="s">
        <v>4899</v>
      </c>
      <c r="J1036" s="2" t="s">
        <v>177</v>
      </c>
      <c r="L1036" s="2" t="s">
        <v>1060</v>
      </c>
      <c r="M1036" s="5">
        <v>44325.0</v>
      </c>
      <c r="N1036" s="2" t="s">
        <v>4905</v>
      </c>
      <c r="O1036" s="6" t="s">
        <v>4906</v>
      </c>
      <c r="P1036" s="7" t="str">
        <f>HYPERLINK("https://drive.google.com/file/d/19coqTumxwzm9wYY4JYtCey4a22a3_6qE/view?usp=drivesdk","ISMAEL MAOOLUD - Modern sports training theories")</f>
        <v>ISMAEL MAOOLUD - Modern sports training theories</v>
      </c>
      <c r="Q1036" s="2" t="s">
        <v>4908</v>
      </c>
      <c r="R1036" s="2"/>
      <c r="S1036" s="2"/>
      <c r="T1036" s="2"/>
      <c r="U1036" s="2"/>
      <c r="V1036" s="2"/>
    </row>
    <row r="1037">
      <c r="B1037" s="2" t="s">
        <v>4887</v>
      </c>
      <c r="C1037" s="37" t="s">
        <v>4861</v>
      </c>
      <c r="D1037" s="2" t="s">
        <v>171</v>
      </c>
      <c r="E1037" s="2" t="s">
        <v>172</v>
      </c>
      <c r="F1037" s="2" t="s">
        <v>4227</v>
      </c>
      <c r="G1037" s="2" t="s">
        <v>4862</v>
      </c>
      <c r="H1037" s="2" t="s">
        <v>4862</v>
      </c>
      <c r="I1037" s="44" t="s">
        <v>4863</v>
      </c>
      <c r="J1037" s="2" t="s">
        <v>177</v>
      </c>
      <c r="L1037" s="2" t="s">
        <v>1060</v>
      </c>
      <c r="M1037" s="5">
        <v>44325.0</v>
      </c>
      <c r="N1037" s="2" t="s">
        <v>4909</v>
      </c>
      <c r="O1037" s="6" t="s">
        <v>4910</v>
      </c>
      <c r="P1037" s="7" t="str">
        <f>HYPERLINK("https://drive.google.com/file/d/1xXWSfI8tqXEtpg0iuBLez2LuXLG4GZcS/view?usp=drivesdk","Rizgar Majeed khudhur - Modern sports training theories")</f>
        <v>Rizgar Majeed khudhur - Modern sports training theories</v>
      </c>
      <c r="Q1037" s="2" t="s">
        <v>4912</v>
      </c>
      <c r="R1037" s="2"/>
      <c r="S1037" s="2"/>
      <c r="T1037" s="2"/>
      <c r="U1037" s="2"/>
      <c r="V1037" s="2"/>
    </row>
    <row r="1038">
      <c r="B1038" s="2" t="s">
        <v>4887</v>
      </c>
      <c r="C1038" s="17" t="s">
        <v>4868</v>
      </c>
      <c r="D1038" s="2" t="s">
        <v>171</v>
      </c>
      <c r="E1038" s="2" t="s">
        <v>172</v>
      </c>
      <c r="F1038" s="2" t="s">
        <v>4227</v>
      </c>
      <c r="G1038" s="2" t="s">
        <v>4862</v>
      </c>
      <c r="H1038" s="2" t="s">
        <v>4862</v>
      </c>
      <c r="I1038" s="17" t="s">
        <v>4869</v>
      </c>
      <c r="J1038" s="2" t="s">
        <v>177</v>
      </c>
      <c r="L1038" s="2" t="s">
        <v>1060</v>
      </c>
      <c r="M1038" s="5">
        <v>44325.0</v>
      </c>
      <c r="N1038" s="2" t="s">
        <v>4913</v>
      </c>
      <c r="O1038" s="6" t="s">
        <v>4914</v>
      </c>
      <c r="P1038" s="7" t="str">
        <f>HYPERLINK("https://drive.google.com/file/d/1roDYAFP01bwe2bfrmufWmIRvi8dtVYrv/view?usp=drivesdk","Eman Alias azzo - Modern sports training theories")</f>
        <v>Eman Alias azzo - Modern sports training theories</v>
      </c>
      <c r="Q1038" s="2" t="s">
        <v>4873</v>
      </c>
      <c r="R1038" s="2"/>
      <c r="S1038" s="2"/>
      <c r="T1038" s="2"/>
      <c r="U1038" s="2"/>
      <c r="V1038" s="2"/>
    </row>
    <row r="1039">
      <c r="B1039" s="2" t="s">
        <v>4887</v>
      </c>
      <c r="C1039" s="17" t="s">
        <v>4916</v>
      </c>
      <c r="D1039" s="2" t="s">
        <v>171</v>
      </c>
      <c r="E1039" s="2" t="s">
        <v>172</v>
      </c>
      <c r="F1039" s="2" t="s">
        <v>4227</v>
      </c>
      <c r="G1039" s="2" t="s">
        <v>4862</v>
      </c>
      <c r="H1039" s="2" t="s">
        <v>4862</v>
      </c>
      <c r="I1039" s="17" t="s">
        <v>4917</v>
      </c>
      <c r="J1039" s="2" t="s">
        <v>177</v>
      </c>
      <c r="K1039" s="2" t="s">
        <v>1060</v>
      </c>
      <c r="L1039" s="2" t="s">
        <v>1060</v>
      </c>
      <c r="M1039" s="5">
        <v>44325.0</v>
      </c>
      <c r="N1039" s="2" t="s">
        <v>4918</v>
      </c>
      <c r="O1039" s="6" t="s">
        <v>4919</v>
      </c>
      <c r="P1039" s="7" t="str">
        <f>HYPERLINK("https://drive.google.com/file/d/19wQO1p7Tlh4e00k0qVNA4FPEhih174Iy/view?usp=drivesdk","Dr.Ozer Sahdi Ismahil - Modern sports training theories")</f>
        <v>Dr.Ozer Sahdi Ismahil - Modern sports training theories</v>
      </c>
      <c r="Q1039" s="2" t="s">
        <v>4921</v>
      </c>
      <c r="R1039" s="2"/>
      <c r="S1039" s="2"/>
      <c r="T1039" s="2"/>
      <c r="U1039" s="2"/>
      <c r="V1039" s="2"/>
    </row>
    <row r="1040">
      <c r="B1040" s="2" t="s">
        <v>4887</v>
      </c>
      <c r="C1040" s="45" t="s">
        <v>4874</v>
      </c>
      <c r="D1040" s="2" t="s">
        <v>171</v>
      </c>
      <c r="E1040" s="2" t="s">
        <v>172</v>
      </c>
      <c r="F1040" s="2" t="s">
        <v>4227</v>
      </c>
      <c r="G1040" s="2" t="s">
        <v>4862</v>
      </c>
      <c r="H1040" s="2" t="s">
        <v>4862</v>
      </c>
      <c r="I1040" s="17" t="s">
        <v>4875</v>
      </c>
      <c r="J1040" s="2" t="s">
        <v>177</v>
      </c>
      <c r="L1040" s="2" t="s">
        <v>1060</v>
      </c>
      <c r="M1040" s="5">
        <v>44325.0</v>
      </c>
      <c r="N1040" s="2" t="s">
        <v>4922</v>
      </c>
      <c r="O1040" s="6" t="s">
        <v>4923</v>
      </c>
      <c r="P1040" s="7" t="str">
        <f>HYPERLINK("https://drive.google.com/file/d/1oREB7TfxtkvaW5JdWeznAZOmkSFXKRzm/view?usp=drivesdk","Farhad Kareem Maulood - Modern sports training theories")</f>
        <v>Farhad Kareem Maulood - Modern sports training theories</v>
      </c>
      <c r="Q1040" s="2" t="s">
        <v>4879</v>
      </c>
      <c r="R1040" s="2"/>
      <c r="S1040" s="2"/>
      <c r="T1040" s="2"/>
      <c r="U1040" s="2"/>
      <c r="V1040" s="2"/>
    </row>
    <row r="1041">
      <c r="B1041" s="2" t="s">
        <v>4887</v>
      </c>
      <c r="C1041" s="17" t="s">
        <v>4880</v>
      </c>
      <c r="D1041" s="2" t="s">
        <v>171</v>
      </c>
      <c r="E1041" s="2" t="s">
        <v>172</v>
      </c>
      <c r="F1041" s="8" t="s">
        <v>4881</v>
      </c>
      <c r="G1041" s="2" t="s">
        <v>916</v>
      </c>
      <c r="H1041" s="2" t="s">
        <v>4882</v>
      </c>
      <c r="I1041" s="2" t="s">
        <v>312</v>
      </c>
      <c r="J1041" s="2" t="s">
        <v>177</v>
      </c>
      <c r="L1041" s="2" t="s">
        <v>1060</v>
      </c>
      <c r="M1041" s="5">
        <v>44325.0</v>
      </c>
      <c r="N1041" s="2" t="s">
        <v>4925</v>
      </c>
      <c r="O1041" s="6" t="s">
        <v>4926</v>
      </c>
      <c r="P1041" s="7" t="str">
        <f>HYPERLINK("https://drive.google.com/file/d/1Br6hsa_ZJksbWu6O7fpe61EDE2jbwJUo/view?usp=drivesdk","AZAD HASSAN ABDULLAH - Modern sports training theories")</f>
        <v>AZAD HASSAN ABDULLAH - Modern sports training theories</v>
      </c>
      <c r="Q1041" s="2" t="s">
        <v>4886</v>
      </c>
      <c r="R1041" s="2"/>
      <c r="S1041" s="2"/>
      <c r="T1041" s="2"/>
      <c r="U1041" s="2"/>
      <c r="V1041" s="2"/>
    </row>
    <row r="1042">
      <c r="B1042" s="2" t="s">
        <v>4928</v>
      </c>
      <c r="C1042" s="16" t="s">
        <v>3892</v>
      </c>
      <c r="D1042" s="16" t="s">
        <v>2119</v>
      </c>
      <c r="E1042" s="16" t="s">
        <v>159</v>
      </c>
      <c r="F1042" s="16" t="s">
        <v>961</v>
      </c>
      <c r="G1042" s="16" t="s">
        <v>471</v>
      </c>
      <c r="H1042" s="16" t="s">
        <v>962</v>
      </c>
      <c r="I1042" s="16" t="s">
        <v>2252</v>
      </c>
      <c r="J1042" s="16" t="s">
        <v>177</v>
      </c>
      <c r="L1042" s="2" t="s">
        <v>178</v>
      </c>
      <c r="M1042" s="5">
        <v>44293.0</v>
      </c>
      <c r="N1042" s="2" t="s">
        <v>4929</v>
      </c>
      <c r="O1042" s="6" t="s">
        <v>4930</v>
      </c>
      <c r="P1042" s="7" t="str">
        <f>HYPERLINK("https://drive.google.com/file/d/1851qRPeQLl5je0DnbxW27Xj3pqGNK5S0/view?usp=drivesdk","Khlood noori saeed  - Review Article Writing in Physical Education")</f>
        <v>Khlood noori saeed  - Review Article Writing in Physical Education</v>
      </c>
      <c r="Q1042" s="2" t="s">
        <v>4932</v>
      </c>
      <c r="R1042" s="2"/>
      <c r="S1042" s="2"/>
      <c r="T1042" s="2"/>
      <c r="U1042" s="2"/>
      <c r="V1042" s="2"/>
    </row>
    <row r="1043">
      <c r="B1043" s="2" t="s">
        <v>4928</v>
      </c>
      <c r="C1043" s="40" t="s">
        <v>4933</v>
      </c>
      <c r="D1043" s="16" t="s">
        <v>2119</v>
      </c>
      <c r="E1043" s="16" t="s">
        <v>172</v>
      </c>
      <c r="F1043" s="40" t="s">
        <v>193</v>
      </c>
      <c r="G1043" s="40" t="s">
        <v>4934</v>
      </c>
      <c r="H1043" s="40" t="s">
        <v>4935</v>
      </c>
      <c r="I1043" s="16" t="s">
        <v>1004</v>
      </c>
      <c r="J1043" s="16" t="s">
        <v>164</v>
      </c>
      <c r="L1043" s="2" t="s">
        <v>178</v>
      </c>
      <c r="M1043" s="5">
        <v>44293.0</v>
      </c>
      <c r="N1043" s="2" t="s">
        <v>4936</v>
      </c>
      <c r="O1043" s="6" t="s">
        <v>4937</v>
      </c>
      <c r="P1043" s="7" t="str">
        <f>HYPERLINK("https://drive.google.com/file/d/1xBoeBpwwHP8gnzf2-HYNdcR38jq5MtNH/view?usp=drivesdk","دلاور كریم عمر - Review Article Writing in Physical Education")</f>
        <v>دلاور كریم عمر - Review Article Writing in Physical Education</v>
      </c>
      <c r="Q1043" s="2" t="s">
        <v>4939</v>
      </c>
      <c r="R1043" s="2"/>
      <c r="S1043" s="2"/>
      <c r="T1043" s="2"/>
      <c r="U1043" s="2"/>
      <c r="V1043" s="2"/>
    </row>
    <row r="1044">
      <c r="B1044" s="2" t="s">
        <v>4928</v>
      </c>
      <c r="C1044" s="16" t="s">
        <v>4940</v>
      </c>
      <c r="D1044" s="16" t="s">
        <v>171</v>
      </c>
      <c r="E1044" s="16" t="s">
        <v>172</v>
      </c>
      <c r="F1044" s="16" t="s">
        <v>221</v>
      </c>
      <c r="G1044" s="16" t="s">
        <v>275</v>
      </c>
      <c r="H1044" s="16" t="s">
        <v>816</v>
      </c>
      <c r="I1044" s="16" t="s">
        <v>4941</v>
      </c>
      <c r="J1044" s="16" t="s">
        <v>197</v>
      </c>
      <c r="L1044" s="2" t="s">
        <v>178</v>
      </c>
      <c r="M1044" s="5">
        <v>44293.0</v>
      </c>
      <c r="N1044" s="2" t="s">
        <v>4942</v>
      </c>
      <c r="O1044" s="6" t="s">
        <v>4943</v>
      </c>
      <c r="P1044" s="7" t="str">
        <f>HYPERLINK("https://drive.google.com/file/d/1_pu5Rsau_7KHtaEN8G29YrnYQEWSpD1A/view?usp=drivesdk","Bestoon Akram Ahmad - Review Article Writing in Physical Education")</f>
        <v>Bestoon Akram Ahmad - Review Article Writing in Physical Education</v>
      </c>
      <c r="Q1044" s="2" t="s">
        <v>4945</v>
      </c>
      <c r="R1044" s="2"/>
      <c r="S1044" s="2"/>
      <c r="T1044" s="2"/>
      <c r="U1044" s="2"/>
      <c r="V1044" s="2"/>
    </row>
    <row r="1045">
      <c r="B1045" s="2" t="s">
        <v>4928</v>
      </c>
      <c r="C1045" s="16" t="s">
        <v>1283</v>
      </c>
      <c r="D1045" s="16" t="s">
        <v>171</v>
      </c>
      <c r="E1045" s="16" t="s">
        <v>172</v>
      </c>
      <c r="F1045" s="16" t="s">
        <v>213</v>
      </c>
      <c r="G1045" s="16" t="s">
        <v>275</v>
      </c>
      <c r="H1045" s="16" t="s">
        <v>612</v>
      </c>
      <c r="I1045" s="16" t="s">
        <v>1284</v>
      </c>
      <c r="J1045" s="16" t="s">
        <v>177</v>
      </c>
      <c r="L1045" s="2" t="s">
        <v>178</v>
      </c>
      <c r="M1045" s="5">
        <v>44293.0</v>
      </c>
      <c r="N1045" s="2" t="s">
        <v>4946</v>
      </c>
      <c r="O1045" s="6" t="s">
        <v>4947</v>
      </c>
      <c r="P1045" s="7" t="str">
        <f>HYPERLINK("https://drive.google.com/file/d/1jp7BWx2zhEHXYiRqsdGDeA-6VzfMy61X/view?usp=drivesdk","NAWZAR MUHAMMAD HAJI - Review Article Writing in Physical Education")</f>
        <v>NAWZAR MUHAMMAD HAJI - Review Article Writing in Physical Education</v>
      </c>
      <c r="Q1045" s="2" t="s">
        <v>4949</v>
      </c>
      <c r="R1045" s="2"/>
      <c r="S1045" s="2"/>
      <c r="T1045" s="2"/>
      <c r="U1045" s="2"/>
      <c r="V1045" s="2"/>
    </row>
    <row r="1046">
      <c r="B1046" s="2" t="s">
        <v>4928</v>
      </c>
      <c r="C1046" s="16" t="s">
        <v>876</v>
      </c>
      <c r="D1046" s="16" t="s">
        <v>2119</v>
      </c>
      <c r="E1046" s="16" t="s">
        <v>159</v>
      </c>
      <c r="F1046" s="16" t="s">
        <v>173</v>
      </c>
      <c r="G1046" s="16" t="s">
        <v>471</v>
      </c>
      <c r="H1046" s="16" t="s">
        <v>878</v>
      </c>
      <c r="I1046" s="16" t="s">
        <v>216</v>
      </c>
      <c r="J1046" s="16" t="s">
        <v>197</v>
      </c>
      <c r="L1046" s="2" t="s">
        <v>178</v>
      </c>
      <c r="M1046" s="5">
        <v>44293.0</v>
      </c>
      <c r="N1046" s="2" t="s">
        <v>4950</v>
      </c>
      <c r="O1046" s="6" t="s">
        <v>4951</v>
      </c>
      <c r="P1046" s="7" t="str">
        <f>HYPERLINK("https://drive.google.com/file/d/19ljFCO23mKX6tRLWLvmrmPAJw3VLyzll/view?usp=drivesdk","Ammar Jawhar Hussien  - Review Article Writing in Physical Education")</f>
        <v>Ammar Jawhar Hussien  - Review Article Writing in Physical Education</v>
      </c>
      <c r="Q1046" s="2" t="s">
        <v>4953</v>
      </c>
      <c r="R1046" s="2"/>
      <c r="S1046" s="2"/>
      <c r="T1046" s="2"/>
      <c r="U1046" s="2"/>
      <c r="V1046" s="2"/>
    </row>
    <row r="1047">
      <c r="B1047" s="2" t="s">
        <v>4928</v>
      </c>
      <c r="C1047" s="16" t="s">
        <v>4954</v>
      </c>
      <c r="D1047" s="16" t="s">
        <v>2119</v>
      </c>
      <c r="E1047" s="16" t="s">
        <v>159</v>
      </c>
      <c r="F1047" s="16" t="s">
        <v>173</v>
      </c>
      <c r="G1047" s="16" t="s">
        <v>222</v>
      </c>
      <c r="H1047" s="16" t="s">
        <v>223</v>
      </c>
      <c r="I1047" s="16" t="s">
        <v>1152</v>
      </c>
      <c r="J1047" s="16" t="s">
        <v>177</v>
      </c>
      <c r="L1047" s="2" t="s">
        <v>178</v>
      </c>
      <c r="M1047" s="5">
        <v>44293.0</v>
      </c>
      <c r="N1047" s="2" t="s">
        <v>4955</v>
      </c>
      <c r="O1047" s="6" t="s">
        <v>4956</v>
      </c>
      <c r="P1047" s="7" t="str">
        <f>HYPERLINK("https://drive.google.com/file/d/1rmQ4vj2vzFHVDlmm_XuSRRZ6pIgwCpsg/view?usp=drivesdk","Talha KhanAvdal Omar - Review Article Writing in Physical Education")</f>
        <v>Talha KhanAvdal Omar - Review Article Writing in Physical Education</v>
      </c>
      <c r="Q1047" s="2" t="s">
        <v>4958</v>
      </c>
      <c r="R1047" s="2"/>
      <c r="S1047" s="2"/>
      <c r="T1047" s="2"/>
      <c r="U1047" s="2"/>
      <c r="V1047" s="2"/>
    </row>
    <row r="1048">
      <c r="B1048" s="2" t="s">
        <v>4928</v>
      </c>
      <c r="C1048" s="40" t="s">
        <v>4959</v>
      </c>
      <c r="D1048" s="16" t="s">
        <v>3846</v>
      </c>
      <c r="E1048" s="16" t="s">
        <v>159</v>
      </c>
      <c r="F1048" s="16" t="s">
        <v>173</v>
      </c>
      <c r="G1048" s="16" t="s">
        <v>4960</v>
      </c>
      <c r="H1048" s="16" t="s">
        <v>4168</v>
      </c>
      <c r="I1048" s="16" t="s">
        <v>4169</v>
      </c>
      <c r="J1048" s="16" t="s">
        <v>197</v>
      </c>
      <c r="L1048" s="2" t="s">
        <v>178</v>
      </c>
      <c r="M1048" s="5">
        <v>44293.0</v>
      </c>
      <c r="N1048" s="2" t="s">
        <v>4961</v>
      </c>
      <c r="O1048" s="6" t="s">
        <v>4962</v>
      </c>
      <c r="P1048" s="7" t="str">
        <f>HYPERLINK("https://drive.google.com/file/d/1vFg6Fj0CrDfaBGk1D5z1uf5skn5OsDhn/view?usp=drivesdk","عارف لطف اله قادری  - Review Article Writing in Physical Education")</f>
        <v>عارف لطف اله قادری  - Review Article Writing in Physical Education</v>
      </c>
      <c r="Q1048" s="2" t="s">
        <v>4964</v>
      </c>
      <c r="R1048" s="2"/>
      <c r="S1048" s="2"/>
      <c r="T1048" s="2"/>
      <c r="U1048" s="2"/>
      <c r="V1048" s="2"/>
    </row>
    <row r="1049">
      <c r="B1049" s="2" t="s">
        <v>4928</v>
      </c>
      <c r="C1049" s="16" t="s">
        <v>260</v>
      </c>
      <c r="D1049" s="16" t="s">
        <v>171</v>
      </c>
      <c r="E1049" s="16" t="s">
        <v>202</v>
      </c>
      <c r="F1049" s="16" t="s">
        <v>152</v>
      </c>
      <c r="G1049" s="16" t="s">
        <v>153</v>
      </c>
      <c r="H1049" s="16" t="s">
        <v>527</v>
      </c>
      <c r="I1049" s="16" t="s">
        <v>262</v>
      </c>
      <c r="J1049" s="16" t="s">
        <v>164</v>
      </c>
      <c r="L1049" s="2" t="s">
        <v>178</v>
      </c>
      <c r="M1049" s="5">
        <v>44293.0</v>
      </c>
      <c r="N1049" s="2" t="s">
        <v>4965</v>
      </c>
      <c r="O1049" s="6" t="s">
        <v>4966</v>
      </c>
      <c r="P1049" s="7" t="str">
        <f>HYPERLINK("https://drive.google.com/file/d/1WKIoWk-SUDLUHOoCRisUTgpDYV6pYtEh/view?usp=drivesdk","saadaldeen muhammad nuri saed - Review Article Writing in Physical Education")</f>
        <v>saadaldeen muhammad nuri saed - Review Article Writing in Physical Education</v>
      </c>
      <c r="Q1049" s="2" t="s">
        <v>4968</v>
      </c>
      <c r="R1049" s="2"/>
      <c r="S1049" s="2"/>
      <c r="T1049" s="2"/>
      <c r="U1049" s="2"/>
      <c r="V1049" s="2"/>
    </row>
    <row r="1050">
      <c r="B1050" s="2" t="s">
        <v>4928</v>
      </c>
      <c r="C1050" s="16" t="s">
        <v>1516</v>
      </c>
      <c r="D1050" s="16" t="s">
        <v>171</v>
      </c>
      <c r="E1050" s="16" t="s">
        <v>202</v>
      </c>
      <c r="F1050" s="16" t="s">
        <v>362</v>
      </c>
      <c r="G1050" s="16" t="s">
        <v>4969</v>
      </c>
      <c r="H1050" s="16" t="s">
        <v>4970</v>
      </c>
      <c r="I1050" s="16" t="s">
        <v>361</v>
      </c>
      <c r="J1050" s="16" t="s">
        <v>197</v>
      </c>
      <c r="L1050" s="2" t="s">
        <v>178</v>
      </c>
      <c r="M1050" s="5">
        <v>44293.0</v>
      </c>
      <c r="N1050" s="2" t="s">
        <v>4971</v>
      </c>
      <c r="O1050" s="6" t="s">
        <v>4972</v>
      </c>
      <c r="P1050" s="7" t="str">
        <f>HYPERLINK("https://drive.google.com/file/d/1rac1_OP69X1H0wMvxD2eBzsnt8_ushoI/view?usp=drivesdk","MUMTAZ AHMED AMEEN - Review Article Writing in Physical Education")</f>
        <v>MUMTAZ AHMED AMEEN - Review Article Writing in Physical Education</v>
      </c>
      <c r="Q1050" s="2" t="s">
        <v>4974</v>
      </c>
      <c r="R1050" s="2"/>
      <c r="S1050" s="2"/>
      <c r="T1050" s="2"/>
      <c r="U1050" s="2"/>
      <c r="V1050" s="2"/>
    </row>
    <row r="1051">
      <c r="B1051" s="2" t="s">
        <v>4928</v>
      </c>
      <c r="C1051" s="16" t="s">
        <v>4662</v>
      </c>
      <c r="D1051" s="16" t="s">
        <v>3846</v>
      </c>
      <c r="E1051" s="16" t="s">
        <v>159</v>
      </c>
      <c r="F1051" s="16" t="s">
        <v>229</v>
      </c>
      <c r="G1051" s="16" t="s">
        <v>1483</v>
      </c>
      <c r="H1051" s="16" t="s">
        <v>282</v>
      </c>
      <c r="I1051" s="16" t="s">
        <v>2086</v>
      </c>
      <c r="J1051" s="16" t="s">
        <v>177</v>
      </c>
      <c r="L1051" s="2" t="s">
        <v>178</v>
      </c>
      <c r="M1051" s="5">
        <v>44293.0</v>
      </c>
      <c r="N1051" s="2" t="s">
        <v>4975</v>
      </c>
      <c r="O1051" s="6" t="s">
        <v>4976</v>
      </c>
      <c r="P1051" s="7" t="str">
        <f>HYPERLINK("https://drive.google.com/file/d/1E4bYRUYxaB9ncYeJZliKU7Q6qaw8VeQN/view?usp=drivesdk","Hamid Hamid Nabi - Review Article Writing in Physical Education")</f>
        <v>Hamid Hamid Nabi - Review Article Writing in Physical Education</v>
      </c>
      <c r="Q1051" s="2" t="s">
        <v>4978</v>
      </c>
      <c r="R1051" s="2"/>
      <c r="S1051" s="2"/>
      <c r="T1051" s="2"/>
      <c r="U1051" s="2"/>
      <c r="V1051" s="2"/>
    </row>
    <row r="1052">
      <c r="B1052" s="2" t="s">
        <v>4928</v>
      </c>
      <c r="C1052" s="40" t="s">
        <v>4820</v>
      </c>
      <c r="D1052" s="16" t="s">
        <v>2119</v>
      </c>
      <c r="E1052" s="16" t="s">
        <v>159</v>
      </c>
      <c r="F1052" s="40" t="s">
        <v>193</v>
      </c>
      <c r="G1052" s="40" t="s">
        <v>4979</v>
      </c>
      <c r="H1052" s="40" t="s">
        <v>4980</v>
      </c>
      <c r="I1052" s="16" t="s">
        <v>1682</v>
      </c>
      <c r="J1052" s="16" t="s">
        <v>197</v>
      </c>
      <c r="L1052" s="2" t="s">
        <v>178</v>
      </c>
      <c r="M1052" s="5">
        <v>44293.0</v>
      </c>
      <c r="N1052" s="2" t="s">
        <v>4981</v>
      </c>
      <c r="O1052" s="6" t="s">
        <v>4982</v>
      </c>
      <c r="P1052" s="7" t="str">
        <f>HYPERLINK("https://drive.google.com/file/d/1CRO3BQt_g-dyyCFP2xfGxxk6GwdBuBPs/view?usp=drivesdk","عبدالله قادر عولا - Review Article Writing in Physical Education")</f>
        <v>عبدالله قادر عولا - Review Article Writing in Physical Education</v>
      </c>
      <c r="Q1052" s="2" t="s">
        <v>4984</v>
      </c>
      <c r="R1052" s="2"/>
      <c r="S1052" s="2"/>
      <c r="T1052" s="2"/>
      <c r="U1052" s="2"/>
      <c r="V1052" s="2"/>
    </row>
    <row r="1053">
      <c r="B1053" s="2" t="s">
        <v>4928</v>
      </c>
      <c r="C1053" s="16" t="s">
        <v>4985</v>
      </c>
      <c r="D1053" s="16" t="s">
        <v>3846</v>
      </c>
      <c r="E1053" s="16" t="s">
        <v>172</v>
      </c>
      <c r="F1053" s="16" t="s">
        <v>610</v>
      </c>
      <c r="G1053" s="16" t="s">
        <v>4986</v>
      </c>
      <c r="H1053" s="16" t="s">
        <v>341</v>
      </c>
      <c r="I1053" s="16" t="s">
        <v>342</v>
      </c>
      <c r="J1053" s="16" t="s">
        <v>197</v>
      </c>
      <c r="L1053" s="2" t="s">
        <v>178</v>
      </c>
      <c r="M1053" s="5">
        <v>44293.0</v>
      </c>
      <c r="N1053" s="2" t="s">
        <v>4987</v>
      </c>
      <c r="O1053" s="6" t="s">
        <v>4988</v>
      </c>
      <c r="P1053" s="7" t="str">
        <f>HYPERLINK("https://drive.google.com/file/d/1SwWco5hoXXxte3eJcoGy0G1fBHj4GR-e/view?usp=drivesdk","kosrat hussin qader - Review Article Writing in Physical Education")</f>
        <v>kosrat hussin qader - Review Article Writing in Physical Education</v>
      </c>
      <c r="Q1053" s="2" t="s">
        <v>4990</v>
      </c>
      <c r="R1053" s="2"/>
      <c r="S1053" s="2"/>
      <c r="T1053" s="2"/>
      <c r="U1053" s="2"/>
      <c r="V1053" s="2"/>
    </row>
    <row r="1054">
      <c r="B1054" s="2" t="s">
        <v>4928</v>
      </c>
      <c r="C1054" s="16" t="s">
        <v>2124</v>
      </c>
      <c r="D1054" s="16" t="s">
        <v>171</v>
      </c>
      <c r="E1054" s="16" t="s">
        <v>172</v>
      </c>
      <c r="F1054" s="16" t="s">
        <v>221</v>
      </c>
      <c r="G1054" s="16" t="s">
        <v>275</v>
      </c>
      <c r="H1054" s="16" t="s">
        <v>2050</v>
      </c>
      <c r="I1054" s="16" t="s">
        <v>247</v>
      </c>
      <c r="J1054" s="16" t="s">
        <v>164</v>
      </c>
      <c r="L1054" s="2" t="s">
        <v>178</v>
      </c>
      <c r="M1054" s="5">
        <v>44293.0</v>
      </c>
      <c r="N1054" s="2" t="s">
        <v>4991</v>
      </c>
      <c r="O1054" s="6" t="s">
        <v>4992</v>
      </c>
      <c r="P1054" s="7" t="str">
        <f>HYPERLINK("https://drive.google.com/file/d/1N9EVBKpEjFE51V0_DLFZGUhn8TLX2yT7/view?usp=drivesdk","SAMIAA JAMIL - Review Article Writing in Physical Education")</f>
        <v>SAMIAA JAMIL - Review Article Writing in Physical Education</v>
      </c>
      <c r="Q1054" s="2" t="s">
        <v>4994</v>
      </c>
      <c r="R1054" s="2"/>
      <c r="S1054" s="2"/>
      <c r="T1054" s="2"/>
      <c r="U1054" s="2"/>
      <c r="V1054" s="2"/>
    </row>
    <row r="1055">
      <c r="B1055" s="2" t="s">
        <v>4928</v>
      </c>
      <c r="C1055" s="16" t="s">
        <v>908</v>
      </c>
      <c r="D1055" s="16" t="s">
        <v>2119</v>
      </c>
      <c r="E1055" s="16" t="s">
        <v>172</v>
      </c>
      <c r="F1055" s="16" t="s">
        <v>152</v>
      </c>
      <c r="G1055" s="16" t="s">
        <v>153</v>
      </c>
      <c r="H1055" s="16" t="s">
        <v>909</v>
      </c>
      <c r="I1055" s="16" t="s">
        <v>910</v>
      </c>
      <c r="J1055" s="16" t="s">
        <v>197</v>
      </c>
      <c r="L1055" s="2" t="s">
        <v>178</v>
      </c>
      <c r="M1055" s="5">
        <v>44293.0</v>
      </c>
      <c r="N1055" s="2" t="s">
        <v>4995</v>
      </c>
      <c r="O1055" s="6" t="s">
        <v>4996</v>
      </c>
      <c r="P1055" s="7" t="str">
        <f>HYPERLINK("https://drive.google.com/file/d/1lAFOos9_1hrVoPHZpW82YgOlzLazH1nn/view?usp=drivesdk","hawkar omer khidhir - Review Article Writing in Physical Education")</f>
        <v>hawkar omer khidhir - Review Article Writing in Physical Education</v>
      </c>
      <c r="Q1055" s="2" t="s">
        <v>4998</v>
      </c>
      <c r="R1055" s="2"/>
      <c r="S1055" s="2"/>
      <c r="T1055" s="2"/>
      <c r="U1055" s="2"/>
      <c r="V1055" s="2"/>
    </row>
    <row r="1056">
      <c r="B1056" s="2" t="s">
        <v>4928</v>
      </c>
      <c r="C1056" s="40" t="s">
        <v>4999</v>
      </c>
      <c r="D1056" s="16" t="s">
        <v>171</v>
      </c>
      <c r="E1056" s="16" t="s">
        <v>202</v>
      </c>
      <c r="F1056" s="40" t="s">
        <v>923</v>
      </c>
      <c r="G1056" s="40" t="s">
        <v>5000</v>
      </c>
      <c r="H1056" s="40" t="s">
        <v>5001</v>
      </c>
      <c r="I1056" s="16" t="s">
        <v>2389</v>
      </c>
      <c r="J1056" s="16" t="s">
        <v>197</v>
      </c>
      <c r="L1056" s="2" t="s">
        <v>178</v>
      </c>
      <c r="M1056" s="5">
        <v>44293.0</v>
      </c>
      <c r="N1056" s="2" t="s">
        <v>5002</v>
      </c>
      <c r="O1056" s="6" t="s">
        <v>5003</v>
      </c>
      <c r="P1056" s="7" t="str">
        <f>HYPERLINK("https://drive.google.com/file/d/1Z_Q6JMCxWFO9SKgV6fvt5PRIv1HYEZAa/view?usp=drivesdk","عبدالملک عوسمان - Review Article Writing in Physical Education")</f>
        <v>عبدالملک عوسمان - Review Article Writing in Physical Education</v>
      </c>
      <c r="Q1056" s="2" t="s">
        <v>5005</v>
      </c>
      <c r="R1056" s="2"/>
      <c r="S1056" s="2"/>
      <c r="T1056" s="2"/>
      <c r="U1056" s="2"/>
      <c r="V1056" s="2"/>
    </row>
    <row r="1057">
      <c r="B1057" s="2" t="s">
        <v>4928</v>
      </c>
      <c r="C1057" s="16" t="s">
        <v>5006</v>
      </c>
      <c r="D1057" s="16" t="s">
        <v>2119</v>
      </c>
      <c r="E1057" s="16" t="s">
        <v>159</v>
      </c>
      <c r="F1057" s="16" t="s">
        <v>229</v>
      </c>
      <c r="G1057" s="16" t="s">
        <v>222</v>
      </c>
      <c r="H1057" s="16" t="s">
        <v>223</v>
      </c>
      <c r="I1057" s="16" t="s">
        <v>155</v>
      </c>
      <c r="J1057" s="16" t="s">
        <v>197</v>
      </c>
      <c r="L1057" s="2" t="s">
        <v>178</v>
      </c>
      <c r="M1057" s="5">
        <v>44293.0</v>
      </c>
      <c r="N1057" s="2" t="s">
        <v>5007</v>
      </c>
      <c r="O1057" s="6" t="s">
        <v>5008</v>
      </c>
      <c r="P1057" s="7" t="str">
        <f>HYPERLINK("https://drive.google.com/file/d/1GmWJLbBUJ5KkQwegCPssoJjXIdDXn_01/view?usp=drivesdk","HERSH YOUSIF HAMADAMEEN  - Review Article Writing in Physical Education")</f>
        <v>HERSH YOUSIF HAMADAMEEN  - Review Article Writing in Physical Education</v>
      </c>
      <c r="Q1057" s="2" t="s">
        <v>5010</v>
      </c>
      <c r="R1057" s="2"/>
      <c r="S1057" s="2"/>
      <c r="T1057" s="2"/>
      <c r="U1057" s="2"/>
      <c r="V1057" s="2"/>
    </row>
    <row r="1058">
      <c r="B1058" s="2" t="s">
        <v>4928</v>
      </c>
      <c r="C1058" s="16" t="s">
        <v>5011</v>
      </c>
      <c r="D1058" s="16" t="s">
        <v>3846</v>
      </c>
      <c r="E1058" s="16" t="s">
        <v>159</v>
      </c>
      <c r="F1058" s="16" t="s">
        <v>213</v>
      </c>
      <c r="G1058" s="16" t="s">
        <v>275</v>
      </c>
      <c r="H1058" s="16" t="s">
        <v>5012</v>
      </c>
      <c r="I1058" s="16" t="s">
        <v>918</v>
      </c>
      <c r="J1058" s="16" t="s">
        <v>197</v>
      </c>
      <c r="L1058" s="2" t="s">
        <v>178</v>
      </c>
      <c r="M1058" s="5">
        <v>44293.0</v>
      </c>
      <c r="N1058" s="2" t="s">
        <v>5013</v>
      </c>
      <c r="O1058" s="6" t="s">
        <v>5014</v>
      </c>
      <c r="P1058" s="7" t="str">
        <f>HYPERLINK("https://drive.google.com/file/d/1CqeVhtRoMjFaWRUpGx6p8vzpWjGc1Og5/view?usp=drivesdk","Rwkhsar Nabe Maqdid - Review Article Writing in Physical Education")</f>
        <v>Rwkhsar Nabe Maqdid - Review Article Writing in Physical Education</v>
      </c>
      <c r="Q1058" s="2" t="s">
        <v>5016</v>
      </c>
      <c r="R1058" s="2"/>
      <c r="S1058" s="2"/>
      <c r="T1058" s="2"/>
      <c r="U1058" s="2"/>
      <c r="V1058" s="2"/>
    </row>
    <row r="1059">
      <c r="B1059" s="2" t="s">
        <v>4928</v>
      </c>
      <c r="C1059" s="16" t="s">
        <v>876</v>
      </c>
      <c r="D1059" s="16" t="s">
        <v>2119</v>
      </c>
      <c r="E1059" s="16" t="s">
        <v>159</v>
      </c>
      <c r="F1059" s="16" t="s">
        <v>173</v>
      </c>
      <c r="G1059" s="16" t="s">
        <v>471</v>
      </c>
      <c r="H1059" s="16" t="s">
        <v>878</v>
      </c>
      <c r="I1059" s="16" t="s">
        <v>216</v>
      </c>
      <c r="J1059" s="16" t="s">
        <v>197</v>
      </c>
      <c r="L1059" s="2" t="s">
        <v>178</v>
      </c>
      <c r="M1059" s="5">
        <v>44293.0</v>
      </c>
      <c r="N1059" s="2" t="s">
        <v>5017</v>
      </c>
      <c r="O1059" s="6" t="s">
        <v>5018</v>
      </c>
      <c r="P1059" s="7" t="str">
        <f>HYPERLINK("https://drive.google.com/file/d/1RMNkembiy7gDkazDYF5Mk6F4n07PTayW/view?usp=drivesdk","Ammar Jawhar Hussien  - Review Article Writing in Physical Education")</f>
        <v>Ammar Jawhar Hussien  - Review Article Writing in Physical Education</v>
      </c>
      <c r="Q1059" s="2" t="s">
        <v>5019</v>
      </c>
      <c r="R1059" s="2"/>
      <c r="S1059" s="2"/>
      <c r="T1059" s="2"/>
      <c r="U1059" s="2"/>
      <c r="V1059" s="2"/>
    </row>
    <row r="1060">
      <c r="B1060" s="2" t="s">
        <v>4928</v>
      </c>
      <c r="C1060" s="16" t="s">
        <v>5020</v>
      </c>
      <c r="D1060" s="16" t="s">
        <v>3846</v>
      </c>
      <c r="E1060" s="16" t="s">
        <v>172</v>
      </c>
      <c r="F1060" s="16" t="s">
        <v>152</v>
      </c>
      <c r="G1060" s="16" t="s">
        <v>153</v>
      </c>
      <c r="H1060" s="16" t="s">
        <v>341</v>
      </c>
      <c r="I1060" s="16" t="s">
        <v>348</v>
      </c>
      <c r="J1060" s="16" t="s">
        <v>197</v>
      </c>
      <c r="L1060" s="2" t="s">
        <v>178</v>
      </c>
      <c r="M1060" s="5">
        <v>44293.0</v>
      </c>
      <c r="N1060" s="2" t="s">
        <v>5021</v>
      </c>
      <c r="O1060" s="6" t="s">
        <v>5022</v>
      </c>
      <c r="P1060" s="7" t="str">
        <f>HYPERLINK("https://drive.google.com/file/d/1_p_j_jfusJBLAIUO3Ve7GoiPTXj6MaO0/view?usp=drivesdk","karzan kareen kheder - Review Article Writing in Physical Education")</f>
        <v>karzan kareen kheder - Review Article Writing in Physical Education</v>
      </c>
      <c r="Q1060" s="2" t="s">
        <v>5024</v>
      </c>
      <c r="R1060" s="2"/>
      <c r="S1060" s="2"/>
      <c r="T1060" s="2"/>
      <c r="U1060" s="2"/>
      <c r="V1060" s="2"/>
    </row>
    <row r="1061">
      <c r="B1061" s="2" t="s">
        <v>4928</v>
      </c>
      <c r="C1061" s="16" t="s">
        <v>5025</v>
      </c>
      <c r="D1061" s="16" t="s">
        <v>2119</v>
      </c>
      <c r="E1061" s="16" t="s">
        <v>159</v>
      </c>
      <c r="F1061" s="16" t="s">
        <v>229</v>
      </c>
      <c r="G1061" s="16" t="s">
        <v>222</v>
      </c>
      <c r="H1061" s="16" t="s">
        <v>1290</v>
      </c>
      <c r="I1061" s="16" t="s">
        <v>5026</v>
      </c>
      <c r="J1061" s="16" t="s">
        <v>177</v>
      </c>
      <c r="L1061" s="2" t="s">
        <v>178</v>
      </c>
      <c r="M1061" s="5">
        <v>44293.0</v>
      </c>
      <c r="N1061" s="2" t="s">
        <v>5027</v>
      </c>
      <c r="O1061" s="6" t="s">
        <v>5028</v>
      </c>
      <c r="P1061" s="7" t="str">
        <f>HYPERLINK("https://drive.google.com/file/d/1MxMTWIEpcLoMEwWdk5kBMkOlyq77fOYi/view?usp=drivesdk","Hewa mohammed ameen nabee - Review Article Writing in Physical Education")</f>
        <v>Hewa mohammed ameen nabee - Review Article Writing in Physical Education</v>
      </c>
      <c r="Q1061" s="2" t="s">
        <v>5030</v>
      </c>
      <c r="R1061" s="2"/>
      <c r="S1061" s="2"/>
      <c r="T1061" s="2"/>
      <c r="U1061" s="2"/>
      <c r="V1061" s="2"/>
    </row>
    <row r="1062">
      <c r="B1062" s="2" t="s">
        <v>4928</v>
      </c>
      <c r="C1062" s="40" t="s">
        <v>5031</v>
      </c>
      <c r="D1062" s="16" t="s">
        <v>3868</v>
      </c>
      <c r="E1062" s="16" t="s">
        <v>5032</v>
      </c>
      <c r="F1062" s="16" t="s">
        <v>152</v>
      </c>
      <c r="G1062" s="40" t="s">
        <v>699</v>
      </c>
      <c r="H1062" s="40" t="s">
        <v>1449</v>
      </c>
      <c r="I1062" s="16" t="s">
        <v>5033</v>
      </c>
      <c r="J1062" s="16" t="s">
        <v>197</v>
      </c>
      <c r="L1062" s="2" t="s">
        <v>178</v>
      </c>
      <c r="M1062" s="5">
        <v>44293.0</v>
      </c>
      <c r="N1062" s="2" t="s">
        <v>5034</v>
      </c>
      <c r="O1062" s="6" t="s">
        <v>5035</v>
      </c>
      <c r="P1062" s="7" t="str">
        <f>HYPERLINK("https://drive.google.com/file/d/1CH7o2ndpjmZbIhizlmJXexAd2y-q29hr/view?usp=drivesdk","هاوسر رمضان عولا - Review Article Writing in Physical Education")</f>
        <v>هاوسر رمضان عولا - Review Article Writing in Physical Education</v>
      </c>
      <c r="Q1062" s="2" t="s">
        <v>5037</v>
      </c>
      <c r="R1062" s="2"/>
      <c r="S1062" s="2"/>
      <c r="T1062" s="2"/>
      <c r="U1062" s="2"/>
      <c r="V1062" s="2"/>
    </row>
    <row r="1063">
      <c r="B1063" s="2" t="s">
        <v>4928</v>
      </c>
      <c r="C1063" s="16" t="s">
        <v>5038</v>
      </c>
      <c r="D1063" s="16" t="s">
        <v>3868</v>
      </c>
      <c r="E1063" s="16" t="s">
        <v>5039</v>
      </c>
      <c r="F1063" s="16" t="s">
        <v>229</v>
      </c>
      <c r="G1063" s="40" t="s">
        <v>5040</v>
      </c>
      <c r="H1063" s="40" t="s">
        <v>195</v>
      </c>
      <c r="I1063" s="16" t="s">
        <v>5041</v>
      </c>
      <c r="J1063" s="16" t="s">
        <v>164</v>
      </c>
      <c r="L1063" s="2" t="s">
        <v>178</v>
      </c>
      <c r="M1063" s="5">
        <v>44293.0</v>
      </c>
      <c r="N1063" s="2" t="s">
        <v>5042</v>
      </c>
      <c r="O1063" s="6" t="s">
        <v>5043</v>
      </c>
      <c r="P1063" s="7" t="str">
        <f>HYPERLINK("https://drive.google.com/file/d/15M_47ZHJ-KsYE3Kw2xVV93xkvt1kDh7G/view?usp=drivesdk","Heresh Muhsin - Review Article Writing in Physical Education")</f>
        <v>Heresh Muhsin - Review Article Writing in Physical Education</v>
      </c>
      <c r="Q1063" s="2" t="s">
        <v>5045</v>
      </c>
      <c r="R1063" s="2"/>
      <c r="S1063" s="2"/>
      <c r="T1063" s="2"/>
      <c r="U1063" s="2"/>
      <c r="V1063" s="2"/>
    </row>
    <row r="1064">
      <c r="B1064" s="2" t="s">
        <v>4928</v>
      </c>
      <c r="C1064" s="16" t="s">
        <v>2192</v>
      </c>
      <c r="D1064" s="16" t="s">
        <v>171</v>
      </c>
      <c r="E1064" s="16" t="s">
        <v>172</v>
      </c>
      <c r="F1064" s="16" t="s">
        <v>1289</v>
      </c>
      <c r="G1064" s="16" t="s">
        <v>1483</v>
      </c>
      <c r="H1064" s="16" t="s">
        <v>3888</v>
      </c>
      <c r="I1064" s="16" t="s">
        <v>2194</v>
      </c>
      <c r="J1064" s="16" t="s">
        <v>197</v>
      </c>
      <c r="L1064" s="2" t="s">
        <v>178</v>
      </c>
      <c r="M1064" s="5">
        <v>44293.0</v>
      </c>
      <c r="N1064" s="2" t="s">
        <v>5046</v>
      </c>
      <c r="O1064" s="6" t="s">
        <v>5047</v>
      </c>
      <c r="P1064" s="7" t="str">
        <f>HYPERLINK("https://drive.google.com/file/d/1XKb2VwtvzApQFK3e-tf9BL8XyT9Ot6Aj/view?usp=drivesdk","muthafar mustafa ismahil - Review Article Writing in Physical Education")</f>
        <v>muthafar mustafa ismahil - Review Article Writing in Physical Education</v>
      </c>
      <c r="Q1064" s="2" t="s">
        <v>5049</v>
      </c>
      <c r="R1064" s="2"/>
      <c r="S1064" s="2"/>
      <c r="T1064" s="2"/>
      <c r="U1064" s="2"/>
      <c r="V1064" s="2"/>
    </row>
    <row r="1065">
      <c r="B1065" s="2" t="s">
        <v>4928</v>
      </c>
      <c r="C1065" s="16" t="s">
        <v>5050</v>
      </c>
      <c r="D1065" s="16" t="s">
        <v>3868</v>
      </c>
      <c r="E1065" s="16" t="s">
        <v>159</v>
      </c>
      <c r="F1065" s="16" t="s">
        <v>229</v>
      </c>
      <c r="G1065" s="16" t="s">
        <v>222</v>
      </c>
      <c r="H1065" s="16" t="s">
        <v>223</v>
      </c>
      <c r="I1065" s="16" t="s">
        <v>5026</v>
      </c>
      <c r="J1065" s="16" t="s">
        <v>177</v>
      </c>
      <c r="L1065" s="2" t="s">
        <v>178</v>
      </c>
      <c r="M1065" s="5">
        <v>44293.0</v>
      </c>
      <c r="N1065" s="2" t="s">
        <v>5051</v>
      </c>
      <c r="O1065" s="6" t="s">
        <v>5052</v>
      </c>
      <c r="P1065" s="7" t="str">
        <f>HYPERLINK("https://drive.google.com/file/d/1ZUzeSa3YhHW4EhFZCOVJxVDH5og6E0-_/view?usp=drivesdk","HEWA mohammed ameen nabee - Review Article Writing in Physical Education")</f>
        <v>HEWA mohammed ameen nabee - Review Article Writing in Physical Education</v>
      </c>
      <c r="Q1065" s="2" t="s">
        <v>5054</v>
      </c>
      <c r="R1065" s="2"/>
      <c r="S1065" s="2"/>
      <c r="T1065" s="2"/>
      <c r="U1065" s="2"/>
      <c r="V1065" s="2"/>
    </row>
    <row r="1066">
      <c r="B1066" s="2" t="s">
        <v>4928</v>
      </c>
      <c r="C1066" s="40" t="s">
        <v>4718</v>
      </c>
      <c r="D1066" s="16" t="s">
        <v>171</v>
      </c>
      <c r="E1066" s="16" t="s">
        <v>202</v>
      </c>
      <c r="F1066" s="40" t="s">
        <v>1223</v>
      </c>
      <c r="G1066" s="40" t="s">
        <v>4719</v>
      </c>
      <c r="H1066" s="40" t="s">
        <v>4720</v>
      </c>
      <c r="I1066" s="16" t="s">
        <v>1037</v>
      </c>
      <c r="J1066" s="16" t="s">
        <v>197</v>
      </c>
      <c r="L1066" s="2" t="s">
        <v>178</v>
      </c>
      <c r="M1066" s="5">
        <v>44293.0</v>
      </c>
      <c r="N1066" s="2" t="s">
        <v>5055</v>
      </c>
      <c r="O1066" s="6" t="s">
        <v>5056</v>
      </c>
      <c r="P1066" s="7" t="str">
        <f>HYPERLINK("https://drive.google.com/file/d/1V44xjCdTUA4BiRYYrEIkbEYbngM5rxvS/view?usp=drivesdk","ميران محمد صالح - Review Article Writing in Physical Education")</f>
        <v>ميران محمد صالح - Review Article Writing in Physical Education</v>
      </c>
      <c r="Q1066" s="2" t="s">
        <v>5058</v>
      </c>
      <c r="R1066" s="2"/>
      <c r="S1066" s="2"/>
      <c r="T1066" s="2"/>
      <c r="U1066" s="2"/>
      <c r="V1066" s="2"/>
    </row>
    <row r="1067">
      <c r="B1067" s="2" t="s">
        <v>4928</v>
      </c>
      <c r="C1067" s="16" t="s">
        <v>4056</v>
      </c>
      <c r="D1067" s="16" t="s">
        <v>3846</v>
      </c>
      <c r="E1067" s="16" t="s">
        <v>159</v>
      </c>
      <c r="F1067" s="16" t="s">
        <v>229</v>
      </c>
      <c r="G1067" s="16" t="s">
        <v>222</v>
      </c>
      <c r="H1067" s="16" t="s">
        <v>899</v>
      </c>
      <c r="I1067" s="16" t="s">
        <v>2210</v>
      </c>
      <c r="J1067" s="16" t="s">
        <v>177</v>
      </c>
      <c r="L1067" s="2" t="s">
        <v>178</v>
      </c>
      <c r="M1067" s="5">
        <v>44293.0</v>
      </c>
      <c r="N1067" s="2" t="s">
        <v>5059</v>
      </c>
      <c r="O1067" s="6" t="s">
        <v>5060</v>
      </c>
      <c r="P1067" s="7" t="str">
        <f>HYPERLINK("https://drive.google.com/file/d/1DzZQ8NwC8GE0Lg9pdkA0DIrETmtMOJu9/view?usp=drivesdk","Haideh Ghaderi  - Review Article Writing in Physical Education")</f>
        <v>Haideh Ghaderi  - Review Article Writing in Physical Education</v>
      </c>
      <c r="Q1067" s="2" t="s">
        <v>5062</v>
      </c>
      <c r="R1067" s="2"/>
      <c r="S1067" s="2"/>
      <c r="T1067" s="2"/>
      <c r="U1067" s="2"/>
      <c r="V1067" s="2"/>
    </row>
    <row r="1068">
      <c r="B1068" s="2" t="s">
        <v>4928</v>
      </c>
      <c r="C1068" s="16" t="s">
        <v>5063</v>
      </c>
      <c r="D1068" s="16" t="s">
        <v>171</v>
      </c>
      <c r="E1068" s="16" t="s">
        <v>172</v>
      </c>
      <c r="F1068" s="40" t="s">
        <v>5064</v>
      </c>
      <c r="G1068" s="40" t="s">
        <v>5065</v>
      </c>
      <c r="H1068" s="40" t="s">
        <v>1449</v>
      </c>
      <c r="I1068" s="16" t="s">
        <v>5066</v>
      </c>
      <c r="J1068" s="16" t="s">
        <v>164</v>
      </c>
      <c r="L1068" s="2" t="s">
        <v>178</v>
      </c>
      <c r="M1068" s="5">
        <v>44293.0</v>
      </c>
      <c r="N1068" s="2" t="s">
        <v>5067</v>
      </c>
      <c r="O1068" s="6" t="s">
        <v>5068</v>
      </c>
      <c r="P1068" s="7" t="str">
        <f>HYPERLINK("https://drive.google.com/file/d/1w5ljTp_TXjCmQA1v3w3i3c-ZKvZIxFOX/view?usp=drivesdk","malawan jaf - Review Article Writing in Physical Education")</f>
        <v>malawan jaf - Review Article Writing in Physical Education</v>
      </c>
      <c r="Q1068" s="2" t="s">
        <v>5070</v>
      </c>
      <c r="R1068" s="2"/>
      <c r="S1068" s="2"/>
      <c r="T1068" s="2"/>
      <c r="U1068" s="2"/>
      <c r="V1068" s="2"/>
    </row>
    <row r="1069">
      <c r="B1069" s="2" t="s">
        <v>4928</v>
      </c>
      <c r="C1069" s="16" t="s">
        <v>2315</v>
      </c>
      <c r="D1069" s="16" t="s">
        <v>171</v>
      </c>
      <c r="E1069" s="16" t="s">
        <v>172</v>
      </c>
      <c r="F1069" s="16" t="s">
        <v>221</v>
      </c>
      <c r="G1069" s="16" t="s">
        <v>245</v>
      </c>
      <c r="H1069" s="16" t="s">
        <v>238</v>
      </c>
      <c r="I1069" s="16" t="s">
        <v>437</v>
      </c>
      <c r="J1069" s="16" t="s">
        <v>177</v>
      </c>
      <c r="L1069" s="2" t="s">
        <v>178</v>
      </c>
      <c r="M1069" s="5">
        <v>44293.0</v>
      </c>
      <c r="N1069" s="2" t="s">
        <v>5071</v>
      </c>
      <c r="O1069" s="6" t="s">
        <v>5072</v>
      </c>
      <c r="P1069" s="7" t="str">
        <f>HYPERLINK("https://drive.google.com/file/d/1gQEtsQTn8qSe8zlDegZRPDWLp0xdLylr/view?usp=drivesdk","Dr. NAQEE HAMZAH JASIM AL SIYAF - Review Article Writing in Physical Education")</f>
        <v>Dr. NAQEE HAMZAH JASIM AL SIYAF - Review Article Writing in Physical Education</v>
      </c>
      <c r="Q1069" s="2" t="s">
        <v>5074</v>
      </c>
      <c r="R1069" s="2"/>
      <c r="S1069" s="2"/>
      <c r="T1069" s="2"/>
      <c r="U1069" s="2"/>
      <c r="V1069" s="2"/>
    </row>
    <row r="1070">
      <c r="B1070" s="2" t="s">
        <v>4928</v>
      </c>
      <c r="C1070" s="40" t="s">
        <v>4806</v>
      </c>
      <c r="D1070" s="16" t="s">
        <v>3846</v>
      </c>
      <c r="E1070" s="16" t="s">
        <v>159</v>
      </c>
      <c r="F1070" s="40" t="s">
        <v>923</v>
      </c>
      <c r="G1070" s="40" t="s">
        <v>3070</v>
      </c>
      <c r="H1070" s="40" t="s">
        <v>4028</v>
      </c>
      <c r="I1070" s="16" t="s">
        <v>5075</v>
      </c>
      <c r="J1070" s="16" t="s">
        <v>197</v>
      </c>
      <c r="L1070" s="2" t="s">
        <v>178</v>
      </c>
      <c r="M1070" s="5">
        <v>44293.0</v>
      </c>
      <c r="N1070" s="2" t="s">
        <v>5076</v>
      </c>
      <c r="O1070" s="6" t="s">
        <v>5077</v>
      </c>
      <c r="P1070" s="7" t="str">
        <f>HYPERLINK("https://drive.google.com/file/d/1LhZ4jnFFdy8CRBzqmtEMa32aJWGiRKHW/view?usp=drivesdk","ئالان پشتیوان کریم - Review Article Writing in Physical Education")</f>
        <v>ئالان پشتیوان کریم - Review Article Writing in Physical Education</v>
      </c>
      <c r="Q1070" s="2" t="s">
        <v>5079</v>
      </c>
      <c r="R1070" s="2"/>
      <c r="S1070" s="2"/>
      <c r="T1070" s="2"/>
      <c r="U1070" s="2"/>
      <c r="V1070" s="2"/>
    </row>
    <row r="1071">
      <c r="B1071" s="2" t="s">
        <v>4928</v>
      </c>
      <c r="C1071" s="40" t="s">
        <v>4806</v>
      </c>
      <c r="D1071" s="16" t="s">
        <v>3846</v>
      </c>
      <c r="E1071" s="16" t="s">
        <v>159</v>
      </c>
      <c r="F1071" s="40" t="s">
        <v>923</v>
      </c>
      <c r="G1071" s="40" t="s">
        <v>3070</v>
      </c>
      <c r="H1071" s="40" t="s">
        <v>4028</v>
      </c>
      <c r="I1071" s="16" t="s">
        <v>5080</v>
      </c>
      <c r="J1071" s="16" t="s">
        <v>197</v>
      </c>
      <c r="L1071" s="2" t="s">
        <v>178</v>
      </c>
      <c r="M1071" s="5">
        <v>44293.0</v>
      </c>
      <c r="N1071" s="2" t="s">
        <v>5081</v>
      </c>
      <c r="O1071" s="6" t="s">
        <v>5082</v>
      </c>
      <c r="P1071" s="7" t="str">
        <f>HYPERLINK("https://drive.google.com/file/d/1HPM_MvVuVL30dFKG8uRIGR-ddmV0DErf/view?usp=drivesdk","ئالان پشتیوان کریم - Review Article Writing in Physical Education")</f>
        <v>ئالان پشتیوان کریم - Review Article Writing in Physical Education</v>
      </c>
      <c r="Q1071" s="2" t="s">
        <v>5083</v>
      </c>
      <c r="R1071" s="2"/>
      <c r="S1071" s="2"/>
      <c r="T1071" s="2"/>
      <c r="U1071" s="2"/>
      <c r="V1071" s="2"/>
    </row>
    <row r="1072">
      <c r="B1072" s="2" t="s">
        <v>4928</v>
      </c>
      <c r="C1072" s="40" t="s">
        <v>5084</v>
      </c>
      <c r="D1072" s="16" t="s">
        <v>3846</v>
      </c>
      <c r="E1072" s="16" t="s">
        <v>159</v>
      </c>
      <c r="F1072" s="40" t="s">
        <v>923</v>
      </c>
      <c r="G1072" s="40" t="s">
        <v>3070</v>
      </c>
      <c r="H1072" s="40" t="s">
        <v>1869</v>
      </c>
      <c r="I1072" s="16" t="s">
        <v>926</v>
      </c>
      <c r="J1072" s="16" t="s">
        <v>187</v>
      </c>
      <c r="L1072" s="2" t="s">
        <v>178</v>
      </c>
      <c r="M1072" s="5">
        <v>44293.0</v>
      </c>
      <c r="N1072" s="2" t="s">
        <v>5085</v>
      </c>
      <c r="O1072" s="6" t="s">
        <v>5086</v>
      </c>
      <c r="P1072" s="7" t="str">
        <f>HYPERLINK("https://drive.google.com/file/d/1kmT5P82E9LhZN9glGSrzcllM2QupkpXE/view?usp=drivesdk","طە عزیز احمد - Review Article Writing in Physical Education")</f>
        <v>طە عزیز احمد - Review Article Writing in Physical Education</v>
      </c>
      <c r="Q1072" s="2" t="s">
        <v>5088</v>
      </c>
      <c r="R1072" s="2"/>
      <c r="S1072" s="2"/>
      <c r="T1072" s="2"/>
      <c r="U1072" s="2"/>
      <c r="V1072" s="2"/>
    </row>
    <row r="1073">
      <c r="B1073" s="2" t="s">
        <v>4928</v>
      </c>
      <c r="C1073" s="16" t="s">
        <v>170</v>
      </c>
      <c r="D1073" s="16" t="s">
        <v>171</v>
      </c>
      <c r="E1073" s="16" t="s">
        <v>172</v>
      </c>
      <c r="F1073" s="16" t="s">
        <v>173</v>
      </c>
      <c r="G1073" s="16" t="s">
        <v>4691</v>
      </c>
      <c r="H1073" s="16" t="s">
        <v>175</v>
      </c>
      <c r="I1073" s="16" t="s">
        <v>176</v>
      </c>
      <c r="J1073" s="16" t="s">
        <v>177</v>
      </c>
      <c r="L1073" s="2" t="s">
        <v>178</v>
      </c>
      <c r="M1073" s="5">
        <v>44293.0</v>
      </c>
      <c r="N1073" s="2" t="s">
        <v>5089</v>
      </c>
      <c r="O1073" s="6" t="s">
        <v>5090</v>
      </c>
      <c r="P1073" s="7" t="str">
        <f>HYPERLINK("https://drive.google.com/file/d/1WVSqE_hfHbTpEKiUxqQzytYfMiZPO5Ev/view?usp=drivesdk","Mikaeel Biro Munaf  - Review Article Writing in Physical Education")</f>
        <v>Mikaeel Biro Munaf  - Review Article Writing in Physical Education</v>
      </c>
      <c r="Q1073" s="2" t="s">
        <v>5092</v>
      </c>
      <c r="R1073" s="2"/>
      <c r="S1073" s="2"/>
      <c r="T1073" s="2"/>
      <c r="U1073" s="2"/>
      <c r="V1073" s="2"/>
    </row>
    <row r="1074">
      <c r="B1074" s="2" t="s">
        <v>4928</v>
      </c>
      <c r="C1074" s="16" t="s">
        <v>4085</v>
      </c>
      <c r="D1074" s="16" t="s">
        <v>2119</v>
      </c>
      <c r="E1074" s="16" t="s">
        <v>159</v>
      </c>
      <c r="F1074" s="16" t="s">
        <v>173</v>
      </c>
      <c r="G1074" s="16" t="s">
        <v>4729</v>
      </c>
      <c r="H1074" s="16" t="s">
        <v>4086</v>
      </c>
      <c r="I1074" s="16" t="s">
        <v>4087</v>
      </c>
      <c r="J1074" s="16" t="s">
        <v>197</v>
      </c>
      <c r="L1074" s="2" t="s">
        <v>178</v>
      </c>
      <c r="M1074" s="5">
        <v>44293.0</v>
      </c>
      <c r="N1074" s="2" t="s">
        <v>5093</v>
      </c>
      <c r="O1074" s="6" t="s">
        <v>5094</v>
      </c>
      <c r="P1074" s="7" t="str">
        <f>HYPERLINK("https://drive.google.com/file/d/1C5iWHsGAE95PAZ1an3ARi-rrj9zOlR4C/view?usp=drivesdk","Ribaz Chato Biro  - Review Article Writing in Physical Education")</f>
        <v>Ribaz Chato Biro  - Review Article Writing in Physical Education</v>
      </c>
      <c r="Q1074" s="2" t="s">
        <v>5096</v>
      </c>
      <c r="R1074" s="2"/>
      <c r="S1074" s="2"/>
      <c r="T1074" s="2"/>
      <c r="U1074" s="2"/>
      <c r="V1074" s="2"/>
    </row>
    <row r="1075">
      <c r="B1075" s="2" t="s">
        <v>4928</v>
      </c>
      <c r="C1075" s="16" t="s">
        <v>5097</v>
      </c>
      <c r="D1075" s="16" t="s">
        <v>171</v>
      </c>
      <c r="E1075" s="16" t="s">
        <v>202</v>
      </c>
      <c r="F1075" s="16" t="s">
        <v>221</v>
      </c>
      <c r="G1075" s="16" t="s">
        <v>222</v>
      </c>
      <c r="H1075" s="16" t="s">
        <v>223</v>
      </c>
      <c r="I1075" s="16" t="s">
        <v>1129</v>
      </c>
      <c r="J1075" s="16" t="s">
        <v>197</v>
      </c>
      <c r="L1075" s="2" t="s">
        <v>178</v>
      </c>
      <c r="M1075" s="5">
        <v>44293.0</v>
      </c>
      <c r="N1075" s="2" t="s">
        <v>5098</v>
      </c>
      <c r="O1075" s="6" t="s">
        <v>5099</v>
      </c>
      <c r="P1075" s="7" t="str">
        <f>HYPERLINK("https://drive.google.com/file/d/1Le9GXhcllNKTy8BrBWNmJId1DqyyKmrs/view?usp=drivesdk","Shamal Salahaddin Ahmed - Review Article Writing in Physical Education")</f>
        <v>Shamal Salahaddin Ahmed - Review Article Writing in Physical Education</v>
      </c>
      <c r="Q1075" s="2" t="s">
        <v>5101</v>
      </c>
      <c r="R1075" s="2"/>
      <c r="S1075" s="2"/>
      <c r="T1075" s="2"/>
      <c r="U1075" s="2"/>
      <c r="V1075" s="2"/>
    </row>
    <row r="1076">
      <c r="B1076" s="2" t="s">
        <v>4928</v>
      </c>
      <c r="C1076" s="40" t="s">
        <v>5102</v>
      </c>
      <c r="D1076" s="16" t="s">
        <v>3846</v>
      </c>
      <c r="E1076" s="16" t="s">
        <v>159</v>
      </c>
      <c r="F1076" s="40" t="s">
        <v>923</v>
      </c>
      <c r="G1076" s="40" t="s">
        <v>3070</v>
      </c>
      <c r="H1076" s="40" t="s">
        <v>1869</v>
      </c>
      <c r="I1076" s="16" t="s">
        <v>926</v>
      </c>
      <c r="J1076" s="16" t="s">
        <v>207</v>
      </c>
      <c r="L1076" s="2" t="s">
        <v>178</v>
      </c>
      <c r="M1076" s="5">
        <v>44293.0</v>
      </c>
      <c r="N1076" s="2" t="s">
        <v>5103</v>
      </c>
      <c r="O1076" s="6" t="s">
        <v>5104</v>
      </c>
      <c r="P1076" s="7" t="str">
        <f>HYPERLINK("https://drive.google.com/file/d/1lJtz_l_WxOL9MqKMzX3Y0MB-a7Fw04Bv/view?usp=drivesdk","طەعزیز احمد - Review Article Writing in Physical Education")</f>
        <v>طەعزیز احمد - Review Article Writing in Physical Education</v>
      </c>
      <c r="Q1076" s="2" t="s">
        <v>5106</v>
      </c>
      <c r="R1076" s="2"/>
      <c r="S1076" s="2"/>
      <c r="T1076" s="2"/>
      <c r="U1076" s="2"/>
      <c r="V1076" s="2"/>
    </row>
    <row r="1077">
      <c r="B1077" s="2" t="s">
        <v>4928</v>
      </c>
      <c r="C1077" s="16" t="s">
        <v>876</v>
      </c>
      <c r="D1077" s="16" t="s">
        <v>2119</v>
      </c>
      <c r="E1077" s="16" t="s">
        <v>159</v>
      </c>
      <c r="F1077" s="16" t="s">
        <v>173</v>
      </c>
      <c r="G1077" s="16" t="s">
        <v>471</v>
      </c>
      <c r="H1077" s="16" t="s">
        <v>878</v>
      </c>
      <c r="I1077" s="16" t="s">
        <v>216</v>
      </c>
      <c r="J1077" s="16" t="s">
        <v>197</v>
      </c>
      <c r="L1077" s="2" t="s">
        <v>178</v>
      </c>
      <c r="M1077" s="5">
        <v>44293.0</v>
      </c>
      <c r="N1077" s="2" t="s">
        <v>5107</v>
      </c>
      <c r="O1077" s="6" t="s">
        <v>5108</v>
      </c>
      <c r="P1077" s="7" t="str">
        <f>HYPERLINK("https://drive.google.com/file/d/1Z6J5TRD3H_GPfiRvMYhZ1fnTGyU26X-I/view?usp=drivesdk","Ammar Jawhar Hussien  - Review Article Writing in Physical Education")</f>
        <v>Ammar Jawhar Hussien  - Review Article Writing in Physical Education</v>
      </c>
      <c r="Q1077" s="2" t="s">
        <v>5109</v>
      </c>
      <c r="R1077" s="2"/>
      <c r="S1077" s="2"/>
      <c r="T1077" s="2"/>
      <c r="U1077" s="2"/>
      <c r="V1077" s="2"/>
    </row>
    <row r="1078">
      <c r="B1078" s="2" t="s">
        <v>4928</v>
      </c>
      <c r="C1078" s="16" t="s">
        <v>937</v>
      </c>
      <c r="D1078" s="16" t="s">
        <v>3846</v>
      </c>
      <c r="E1078" s="16" t="s">
        <v>159</v>
      </c>
      <c r="F1078" s="16" t="s">
        <v>1248</v>
      </c>
      <c r="G1078" s="16" t="s">
        <v>245</v>
      </c>
      <c r="H1078" s="16" t="s">
        <v>1249</v>
      </c>
      <c r="I1078" s="16" t="s">
        <v>319</v>
      </c>
      <c r="J1078" s="16" t="s">
        <v>177</v>
      </c>
      <c r="L1078" s="2" t="s">
        <v>178</v>
      </c>
      <c r="M1078" s="5">
        <v>44293.0</v>
      </c>
      <c r="N1078" s="2" t="s">
        <v>5110</v>
      </c>
      <c r="O1078" s="6" t="s">
        <v>5111</v>
      </c>
      <c r="P1078" s="7" t="str">
        <f>HYPERLINK("https://drive.google.com/file/d/16ovhpQzBw-fig8VjVThNxK9h6fWPwj7y/view?usp=drivesdk","AMJAD AHMED JUMAAH - Review Article Writing in Physical Education")</f>
        <v>AMJAD AHMED JUMAAH - Review Article Writing in Physical Education</v>
      </c>
      <c r="Q1078" s="2" t="s">
        <v>5113</v>
      </c>
      <c r="R1078" s="2"/>
      <c r="S1078" s="2"/>
      <c r="T1078" s="2"/>
      <c r="U1078" s="2"/>
      <c r="V1078" s="2"/>
    </row>
    <row r="1079">
      <c r="B1079" s="2" t="s">
        <v>4928</v>
      </c>
      <c r="C1079" s="16" t="s">
        <v>4783</v>
      </c>
      <c r="D1079" s="16" t="s">
        <v>3846</v>
      </c>
      <c r="E1079" s="16" t="s">
        <v>159</v>
      </c>
      <c r="F1079" s="16" t="s">
        <v>229</v>
      </c>
      <c r="G1079" s="16" t="s">
        <v>275</v>
      </c>
      <c r="H1079" s="16" t="s">
        <v>5114</v>
      </c>
      <c r="I1079" s="16" t="s">
        <v>5115</v>
      </c>
      <c r="J1079" s="16" t="s">
        <v>197</v>
      </c>
      <c r="L1079" s="2" t="s">
        <v>178</v>
      </c>
      <c r="M1079" s="5">
        <v>44293.0</v>
      </c>
      <c r="N1079" s="2" t="s">
        <v>5116</v>
      </c>
      <c r="O1079" s="6" t="s">
        <v>5117</v>
      </c>
      <c r="P1079" s="7" t="str">
        <f>HYPERLINK("https://drive.google.com/file/d/1wSOlTQa3uCZLgQxAw0hPLZp8zr8eEQmv/view?usp=drivesdk","Amad Abdullah Ahmed - Review Article Writing in Physical Education")</f>
        <v>Amad Abdullah Ahmed - Review Article Writing in Physical Education</v>
      </c>
      <c r="Q1079" s="2" t="s">
        <v>5119</v>
      </c>
      <c r="R1079" s="2"/>
      <c r="S1079" s="2"/>
      <c r="T1079" s="2"/>
      <c r="U1079" s="2"/>
      <c r="V1079" s="2"/>
    </row>
    <row r="1080">
      <c r="B1080" s="2" t="s">
        <v>4928</v>
      </c>
      <c r="C1080" s="16" t="s">
        <v>5120</v>
      </c>
      <c r="D1080" s="16" t="s">
        <v>2119</v>
      </c>
      <c r="E1080" s="16" t="s">
        <v>172</v>
      </c>
      <c r="F1080" s="16" t="s">
        <v>5121</v>
      </c>
      <c r="G1080" s="16" t="s">
        <v>1290</v>
      </c>
      <c r="H1080" s="16" t="s">
        <v>5122</v>
      </c>
      <c r="I1080" s="16" t="s">
        <v>5123</v>
      </c>
      <c r="J1080" s="16" t="s">
        <v>177</v>
      </c>
      <c r="L1080" s="2" t="s">
        <v>178</v>
      </c>
      <c r="M1080" s="5">
        <v>44293.0</v>
      </c>
      <c r="N1080" s="2" t="s">
        <v>5124</v>
      </c>
      <c r="O1080" s="6" t="s">
        <v>5125</v>
      </c>
      <c r="P1080" s="7" t="str">
        <f>HYPERLINK("https://drive.google.com/file/d/1yZiPOs4BPby7QOuWiKg3bHHSsksqy4gr/view?usp=drivesdk","abdulla ahmad muhammad - Review Article Writing in Physical Education")</f>
        <v>abdulla ahmad muhammad - Review Article Writing in Physical Education</v>
      </c>
      <c r="Q1080" s="2" t="s">
        <v>5127</v>
      </c>
      <c r="R1080" s="2"/>
      <c r="S1080" s="2"/>
      <c r="T1080" s="2"/>
      <c r="U1080" s="2"/>
      <c r="V1080" s="2"/>
    </row>
    <row r="1081">
      <c r="B1081" s="2" t="s">
        <v>4928</v>
      </c>
      <c r="C1081" s="40" t="s">
        <v>5128</v>
      </c>
      <c r="D1081" s="16" t="s">
        <v>171</v>
      </c>
      <c r="E1081" s="16" t="s">
        <v>202</v>
      </c>
      <c r="F1081" s="40" t="s">
        <v>193</v>
      </c>
      <c r="G1081" s="40" t="s">
        <v>5129</v>
      </c>
      <c r="H1081" s="40" t="s">
        <v>5130</v>
      </c>
      <c r="I1081" s="16" t="s">
        <v>3857</v>
      </c>
      <c r="J1081" s="16" t="s">
        <v>164</v>
      </c>
      <c r="L1081" s="2" t="s">
        <v>178</v>
      </c>
      <c r="M1081" s="5">
        <v>44293.0</v>
      </c>
      <c r="N1081" s="2" t="s">
        <v>5131</v>
      </c>
      <c r="O1081" s="6" t="s">
        <v>5132</v>
      </c>
      <c r="P1081" s="7" t="str">
        <f>HYPERLINK("https://drive.google.com/file/d/1AaAO9SYidvQ9e40N8snww22eO0YmbB9m/view?usp=drivesdk","ناصح عثمان حمدأمين - Review Article Writing in Physical Education")</f>
        <v>ناصح عثمان حمدأمين - Review Article Writing in Physical Education</v>
      </c>
      <c r="Q1081" s="2" t="s">
        <v>5134</v>
      </c>
      <c r="R1081" s="2"/>
      <c r="S1081" s="2"/>
      <c r="T1081" s="2"/>
      <c r="U1081" s="2"/>
      <c r="V1081" s="2"/>
    </row>
    <row r="1082">
      <c r="B1082" s="2" t="s">
        <v>4928</v>
      </c>
      <c r="C1082" s="16" t="s">
        <v>2124</v>
      </c>
      <c r="D1082" s="16" t="s">
        <v>171</v>
      </c>
      <c r="E1082" s="16" t="s">
        <v>172</v>
      </c>
      <c r="F1082" s="16" t="s">
        <v>229</v>
      </c>
      <c r="G1082" s="16" t="s">
        <v>275</v>
      </c>
      <c r="H1082" s="16" t="s">
        <v>2050</v>
      </c>
      <c r="I1082" s="16" t="s">
        <v>5135</v>
      </c>
      <c r="J1082" s="16" t="s">
        <v>197</v>
      </c>
      <c r="L1082" s="2" t="s">
        <v>178</v>
      </c>
      <c r="M1082" s="5">
        <v>44293.0</v>
      </c>
      <c r="N1082" s="2" t="s">
        <v>5136</v>
      </c>
      <c r="O1082" s="6" t="s">
        <v>5137</v>
      </c>
      <c r="P1082" s="7" t="str">
        <f>HYPERLINK("https://drive.google.com/file/d/1j5-5voGaQ5TsL5MGZxs8tn6fnGW1l-cJ/view?usp=drivesdk","SAMIAA JAMIL - Review Article Writing in Physical Education")</f>
        <v>SAMIAA JAMIL - Review Article Writing in Physical Education</v>
      </c>
      <c r="Q1082" s="2" t="s">
        <v>5138</v>
      </c>
      <c r="R1082" s="2"/>
      <c r="S1082" s="2"/>
      <c r="T1082" s="2"/>
      <c r="U1082" s="2"/>
      <c r="V1082" s="2"/>
    </row>
    <row r="1083">
      <c r="B1083" s="2" t="s">
        <v>4928</v>
      </c>
      <c r="C1083" s="16" t="s">
        <v>5139</v>
      </c>
      <c r="D1083" s="16" t="s">
        <v>171</v>
      </c>
      <c r="E1083" s="16" t="s">
        <v>202</v>
      </c>
      <c r="F1083" s="16" t="s">
        <v>152</v>
      </c>
      <c r="G1083" s="16" t="s">
        <v>153</v>
      </c>
      <c r="H1083" s="16" t="s">
        <v>341</v>
      </c>
      <c r="I1083" s="16" t="s">
        <v>1340</v>
      </c>
      <c r="J1083" s="16" t="s">
        <v>177</v>
      </c>
      <c r="L1083" s="2" t="s">
        <v>178</v>
      </c>
      <c r="M1083" s="5">
        <v>44293.0</v>
      </c>
      <c r="N1083" s="2" t="s">
        <v>5140</v>
      </c>
      <c r="O1083" s="6" t="s">
        <v>5141</v>
      </c>
      <c r="P1083" s="7" t="str">
        <f>HYPERLINK("https://drive.google.com/file/d/1VSy40GZwGHPkItCZ2_nasgL9I0Z8HttR/view?usp=drivesdk","muayad habdwlrahman hadeeth - Review Article Writing in Physical Education")</f>
        <v>muayad habdwlrahman hadeeth - Review Article Writing in Physical Education</v>
      </c>
      <c r="Q1083" s="2" t="s">
        <v>5143</v>
      </c>
      <c r="R1083" s="2"/>
      <c r="S1083" s="2"/>
      <c r="T1083" s="2"/>
      <c r="U1083" s="2"/>
      <c r="V1083" s="2"/>
    </row>
    <row r="1084">
      <c r="B1084" s="2" t="s">
        <v>4928</v>
      </c>
      <c r="C1084" s="16" t="s">
        <v>5144</v>
      </c>
      <c r="D1084" s="16" t="s">
        <v>2119</v>
      </c>
      <c r="E1084" s="16" t="s">
        <v>159</v>
      </c>
      <c r="F1084" s="16" t="s">
        <v>152</v>
      </c>
      <c r="G1084" s="16" t="s">
        <v>153</v>
      </c>
      <c r="H1084" s="16" t="s">
        <v>341</v>
      </c>
      <c r="I1084" s="16" t="s">
        <v>239</v>
      </c>
      <c r="J1084" s="16" t="s">
        <v>177</v>
      </c>
      <c r="L1084" s="2" t="s">
        <v>178</v>
      </c>
      <c r="M1084" s="5">
        <v>44293.0</v>
      </c>
      <c r="N1084" s="2" t="s">
        <v>5145</v>
      </c>
      <c r="O1084" s="6" t="s">
        <v>5146</v>
      </c>
      <c r="P1084" s="7" t="str">
        <f>HYPERLINK("https://drive.google.com/file/d/1rL2j0ehnoDUFhUetzjKoUAL7XJsOzR00/view?usp=drivesdk","brwa hussein m.ameen - Review Article Writing in Physical Education")</f>
        <v>brwa hussein m.ameen - Review Article Writing in Physical Education</v>
      </c>
      <c r="Q1084" s="2" t="s">
        <v>5148</v>
      </c>
      <c r="R1084" s="2"/>
      <c r="S1084" s="2"/>
      <c r="T1084" s="2"/>
      <c r="U1084" s="2"/>
      <c r="V1084" s="2"/>
    </row>
    <row r="1085">
      <c r="B1085" s="2" t="s">
        <v>4928</v>
      </c>
      <c r="C1085" s="40" t="s">
        <v>5084</v>
      </c>
      <c r="D1085" s="16" t="s">
        <v>3846</v>
      </c>
      <c r="E1085" s="16" t="s">
        <v>159</v>
      </c>
      <c r="F1085" s="40" t="s">
        <v>923</v>
      </c>
      <c r="G1085" s="40" t="s">
        <v>3070</v>
      </c>
      <c r="H1085" s="40" t="s">
        <v>1869</v>
      </c>
      <c r="I1085" s="16" t="s">
        <v>926</v>
      </c>
      <c r="J1085" s="16" t="s">
        <v>207</v>
      </c>
      <c r="L1085" s="2" t="s">
        <v>178</v>
      </c>
      <c r="M1085" s="5">
        <v>44293.0</v>
      </c>
      <c r="N1085" s="2" t="s">
        <v>5149</v>
      </c>
      <c r="O1085" s="6" t="s">
        <v>5150</v>
      </c>
      <c r="P1085" s="7" t="str">
        <f>HYPERLINK("https://drive.google.com/file/d/1g86gZcdPk6-iUrLjVfakYIcQi303wGIG/view?usp=drivesdk","طە عزیز احمد - Review Article Writing in Physical Education")</f>
        <v>طە عزیز احمد - Review Article Writing in Physical Education</v>
      </c>
      <c r="Q1085" s="2" t="s">
        <v>5151</v>
      </c>
      <c r="R1085" s="2"/>
      <c r="S1085" s="2"/>
      <c r="T1085" s="2"/>
      <c r="U1085" s="2"/>
      <c r="V1085" s="2"/>
    </row>
    <row r="1086">
      <c r="B1086" s="2" t="s">
        <v>4928</v>
      </c>
      <c r="C1086" s="40" t="s">
        <v>5084</v>
      </c>
      <c r="D1086" s="16" t="s">
        <v>3846</v>
      </c>
      <c r="E1086" s="16" t="s">
        <v>159</v>
      </c>
      <c r="F1086" s="40" t="s">
        <v>923</v>
      </c>
      <c r="G1086" s="40" t="s">
        <v>3070</v>
      </c>
      <c r="H1086" s="40" t="s">
        <v>1869</v>
      </c>
      <c r="I1086" s="16" t="s">
        <v>926</v>
      </c>
      <c r="J1086" s="16" t="s">
        <v>207</v>
      </c>
      <c r="L1086" s="2" t="s">
        <v>178</v>
      </c>
      <c r="M1086" s="5">
        <v>44293.0</v>
      </c>
      <c r="N1086" s="2" t="s">
        <v>5152</v>
      </c>
      <c r="O1086" s="6" t="s">
        <v>5153</v>
      </c>
      <c r="P1086" s="7" t="str">
        <f>HYPERLINK("https://drive.google.com/file/d/1DPBPuuSw28BctYDjAOavBcrOOWC7U7J0/view?usp=drivesdk","طە عزیز احمد - Review Article Writing in Physical Education")</f>
        <v>طە عزیز احمد - Review Article Writing in Physical Education</v>
      </c>
      <c r="Q1086" s="2" t="s">
        <v>5151</v>
      </c>
      <c r="R1086" s="2"/>
      <c r="S1086" s="2"/>
      <c r="T1086" s="2"/>
      <c r="U1086" s="2"/>
      <c r="V1086" s="2"/>
    </row>
    <row r="1087">
      <c r="B1087" s="2" t="s">
        <v>4928</v>
      </c>
      <c r="C1087" s="16" t="s">
        <v>2315</v>
      </c>
      <c r="D1087" s="16" t="s">
        <v>171</v>
      </c>
      <c r="E1087" s="16" t="s">
        <v>172</v>
      </c>
      <c r="F1087" s="16" t="s">
        <v>221</v>
      </c>
      <c r="G1087" s="16" t="s">
        <v>245</v>
      </c>
      <c r="H1087" s="16" t="s">
        <v>238</v>
      </c>
      <c r="I1087" s="16" t="s">
        <v>437</v>
      </c>
      <c r="J1087" s="16" t="s">
        <v>177</v>
      </c>
      <c r="L1087" s="2" t="s">
        <v>178</v>
      </c>
      <c r="M1087" s="5">
        <v>44293.0</v>
      </c>
      <c r="N1087" s="2" t="s">
        <v>5154</v>
      </c>
      <c r="O1087" s="6" t="s">
        <v>5155</v>
      </c>
      <c r="P1087" s="7" t="str">
        <f>HYPERLINK("https://drive.google.com/file/d/1YETycbYW3Yvh7Z2JKrPJvL2jiYuwdRhM/view?usp=drivesdk","Dr. NAQEE HAMZAH JASIM AL SIYAF - Review Article Writing in Physical Education")</f>
        <v>Dr. NAQEE HAMZAH JASIM AL SIYAF - Review Article Writing in Physical Education</v>
      </c>
      <c r="Q1087" s="2" t="s">
        <v>5156</v>
      </c>
      <c r="R1087" s="2"/>
      <c r="S1087" s="2"/>
      <c r="T1087" s="2"/>
      <c r="U1087" s="2"/>
      <c r="V1087" s="2"/>
    </row>
    <row r="1088">
      <c r="B1088" s="2" t="s">
        <v>4928</v>
      </c>
      <c r="C1088" s="40" t="s">
        <v>5128</v>
      </c>
      <c r="D1088" s="16" t="s">
        <v>171</v>
      </c>
      <c r="E1088" s="16" t="s">
        <v>202</v>
      </c>
      <c r="F1088" s="40" t="s">
        <v>193</v>
      </c>
      <c r="G1088" s="40" t="s">
        <v>5129</v>
      </c>
      <c r="H1088" s="40" t="s">
        <v>5130</v>
      </c>
      <c r="I1088" s="16" t="s">
        <v>3857</v>
      </c>
      <c r="J1088" s="16" t="s">
        <v>197</v>
      </c>
      <c r="L1088" s="2" t="s">
        <v>178</v>
      </c>
      <c r="M1088" s="5">
        <v>44293.0</v>
      </c>
      <c r="N1088" s="2" t="s">
        <v>5157</v>
      </c>
      <c r="O1088" s="6" t="s">
        <v>5158</v>
      </c>
      <c r="P1088" s="7" t="str">
        <f>HYPERLINK("https://drive.google.com/file/d/1Pb7QxUqeCUbMOQRBDY89HbEkgO0ahkB1/view?usp=drivesdk","ناصح عثمان حمدأمين - Review Article Writing in Physical Education")</f>
        <v>ناصح عثمان حمدأمين - Review Article Writing in Physical Education</v>
      </c>
      <c r="Q1088" s="2" t="s">
        <v>5159</v>
      </c>
      <c r="R1088" s="2"/>
      <c r="S1088" s="2"/>
      <c r="T1088" s="2"/>
      <c r="U1088" s="2"/>
      <c r="V1088" s="2"/>
    </row>
    <row r="1089">
      <c r="B1089" s="2" t="s">
        <v>4928</v>
      </c>
      <c r="C1089" s="16" t="s">
        <v>960</v>
      </c>
      <c r="D1089" s="16" t="s">
        <v>3846</v>
      </c>
      <c r="E1089" s="16" t="s">
        <v>159</v>
      </c>
      <c r="F1089" s="16" t="s">
        <v>221</v>
      </c>
      <c r="G1089" s="16" t="s">
        <v>222</v>
      </c>
      <c r="H1089" s="16" t="s">
        <v>962</v>
      </c>
      <c r="I1089" s="16" t="s">
        <v>963</v>
      </c>
      <c r="J1089" s="16" t="s">
        <v>177</v>
      </c>
      <c r="L1089" s="2" t="s">
        <v>178</v>
      </c>
      <c r="M1089" s="5">
        <v>44293.0</v>
      </c>
      <c r="N1089" s="2" t="s">
        <v>5160</v>
      </c>
      <c r="O1089" s="6" t="s">
        <v>5161</v>
      </c>
      <c r="P1089" s="7" t="str">
        <f>HYPERLINK("https://drive.google.com/file/d/1dB0WnuUNdvouT_EbidDIi4ZmsaxJ6gV-/view?usp=drivesdk","Muna salah al-deen yousif  - Review Article Writing in Physical Education")</f>
        <v>Muna salah al-deen yousif  - Review Article Writing in Physical Education</v>
      </c>
      <c r="Q1089" s="2" t="s">
        <v>5163</v>
      </c>
      <c r="R1089" s="2"/>
      <c r="S1089" s="2"/>
      <c r="T1089" s="2"/>
      <c r="U1089" s="2"/>
      <c r="V1089" s="2"/>
    </row>
    <row r="1090">
      <c r="B1090" s="2" t="s">
        <v>4928</v>
      </c>
      <c r="C1090" s="16" t="s">
        <v>2315</v>
      </c>
      <c r="D1090" s="16" t="s">
        <v>171</v>
      </c>
      <c r="E1090" s="16" t="s">
        <v>172</v>
      </c>
      <c r="F1090" s="16" t="s">
        <v>221</v>
      </c>
      <c r="G1090" s="16" t="s">
        <v>245</v>
      </c>
      <c r="H1090" s="16" t="s">
        <v>238</v>
      </c>
      <c r="I1090" s="16" t="s">
        <v>437</v>
      </c>
      <c r="J1090" s="16" t="s">
        <v>177</v>
      </c>
      <c r="L1090" s="2" t="s">
        <v>178</v>
      </c>
      <c r="M1090" s="5">
        <v>44293.0</v>
      </c>
      <c r="N1090" s="2" t="s">
        <v>5164</v>
      </c>
      <c r="O1090" s="6" t="s">
        <v>5165</v>
      </c>
      <c r="P1090" s="7" t="str">
        <f>HYPERLINK("https://drive.google.com/file/d/15sHG98iBDrrQYX2nByduAIcS5bL4NVw0/view?usp=drivesdk","Dr. NAQEE HAMZAH JASIM AL SIYAF - Review Article Writing in Physical Education")</f>
        <v>Dr. NAQEE HAMZAH JASIM AL SIYAF - Review Article Writing in Physical Education</v>
      </c>
      <c r="Q1090" s="2" t="s">
        <v>5166</v>
      </c>
      <c r="R1090" s="2"/>
      <c r="S1090" s="2"/>
      <c r="T1090" s="2"/>
      <c r="U1090" s="2"/>
      <c r="V1090" s="2"/>
    </row>
    <row r="1091">
      <c r="B1091" s="2" t="s">
        <v>4928</v>
      </c>
      <c r="C1091" s="40" t="s">
        <v>5167</v>
      </c>
      <c r="D1091" s="16" t="s">
        <v>3868</v>
      </c>
      <c r="E1091" s="16" t="s">
        <v>5039</v>
      </c>
      <c r="F1091" s="40" t="s">
        <v>5168</v>
      </c>
      <c r="G1091" s="40" t="s">
        <v>5169</v>
      </c>
      <c r="H1091" s="40" t="s">
        <v>1869</v>
      </c>
      <c r="I1091" s="16" t="s">
        <v>371</v>
      </c>
      <c r="J1091" s="16" t="s">
        <v>177</v>
      </c>
      <c r="L1091" s="2" t="s">
        <v>178</v>
      </c>
      <c r="M1091" s="5">
        <v>44293.0</v>
      </c>
      <c r="N1091" s="2" t="s">
        <v>5170</v>
      </c>
      <c r="O1091" s="6" t="s">
        <v>5171</v>
      </c>
      <c r="P1091" s="7" t="str">
        <f>HYPERLINK("https://drive.google.com/file/d/1SYW31DZXbHqucD9o1zs05Pm2MBnWgwhw/view?usp=drivesdk","لشكري يوسف شرو - Review Article Writing in Physical Education")</f>
        <v>لشكري يوسف شرو - Review Article Writing in Physical Education</v>
      </c>
      <c r="Q1091" s="2" t="s">
        <v>5173</v>
      </c>
      <c r="R1091" s="2"/>
      <c r="S1091" s="2"/>
      <c r="T1091" s="2"/>
      <c r="U1091" s="2"/>
      <c r="V1091" s="2"/>
    </row>
    <row r="1092">
      <c r="B1092" s="2" t="s">
        <v>4928</v>
      </c>
      <c r="C1092" s="16" t="s">
        <v>5174</v>
      </c>
      <c r="D1092" s="16" t="s">
        <v>3868</v>
      </c>
      <c r="E1092" s="16" t="s">
        <v>5039</v>
      </c>
      <c r="F1092" s="16" t="s">
        <v>229</v>
      </c>
      <c r="G1092" s="16" t="s">
        <v>4713</v>
      </c>
      <c r="H1092" s="16" t="s">
        <v>223</v>
      </c>
      <c r="I1092" s="16" t="s">
        <v>5175</v>
      </c>
      <c r="J1092" s="16" t="s">
        <v>197</v>
      </c>
      <c r="L1092" s="2" t="s">
        <v>178</v>
      </c>
      <c r="M1092" s="5">
        <v>44293.0</v>
      </c>
      <c r="N1092" s="2" t="s">
        <v>5176</v>
      </c>
      <c r="O1092" s="6" t="s">
        <v>5177</v>
      </c>
      <c r="P1092" s="7" t="str">
        <f>HYPERLINK("https://drive.google.com/file/d/1sdmsRdPh4SijVokR-bGktZechwXRaOzU/view?usp=drivesdk","Srwa hussain sultan  - Review Article Writing in Physical Education")</f>
        <v>Srwa hussain sultan  - Review Article Writing in Physical Education</v>
      </c>
      <c r="Q1092" s="2" t="s">
        <v>5179</v>
      </c>
      <c r="R1092" s="2"/>
      <c r="S1092" s="2"/>
      <c r="T1092" s="2"/>
      <c r="U1092" s="2"/>
      <c r="V1092" s="2"/>
    </row>
    <row r="1093">
      <c r="B1093" s="2" t="s">
        <v>4928</v>
      </c>
      <c r="C1093" s="40" t="s">
        <v>5084</v>
      </c>
      <c r="D1093" s="16" t="s">
        <v>3846</v>
      </c>
      <c r="E1093" s="16" t="s">
        <v>159</v>
      </c>
      <c r="F1093" s="40" t="s">
        <v>923</v>
      </c>
      <c r="G1093" s="40" t="s">
        <v>3070</v>
      </c>
      <c r="H1093" s="40" t="s">
        <v>1869</v>
      </c>
      <c r="I1093" s="16" t="s">
        <v>926</v>
      </c>
      <c r="J1093" s="16" t="s">
        <v>207</v>
      </c>
      <c r="L1093" s="2" t="s">
        <v>178</v>
      </c>
      <c r="M1093" s="5">
        <v>44293.0</v>
      </c>
      <c r="N1093" s="2" t="s">
        <v>5180</v>
      </c>
      <c r="O1093" s="6" t="s">
        <v>5181</v>
      </c>
      <c r="P1093" s="7" t="str">
        <f>HYPERLINK("https://drive.google.com/file/d/1g_Bt4rIZ0MjAmGva5lprJvrr9IgZCb29/view?usp=drivesdk","طە عزیز احمد - Review Article Writing in Physical Education")</f>
        <v>طە عزیز احمد - Review Article Writing in Physical Education</v>
      </c>
      <c r="Q1093" s="2" t="s">
        <v>5182</v>
      </c>
      <c r="R1093" s="2"/>
      <c r="S1093" s="2"/>
      <c r="T1093" s="2"/>
      <c r="U1093" s="2"/>
      <c r="V1093" s="2"/>
    </row>
    <row r="1094">
      <c r="B1094" s="2" t="s">
        <v>5183</v>
      </c>
      <c r="C1094" s="2" t="s">
        <v>5184</v>
      </c>
      <c r="D1094" s="2" t="s">
        <v>171</v>
      </c>
      <c r="E1094" s="2" t="s">
        <v>172</v>
      </c>
      <c r="F1094" s="2" t="s">
        <v>4227</v>
      </c>
      <c r="G1094" s="2" t="s">
        <v>4862</v>
      </c>
      <c r="H1094" s="2" t="s">
        <v>4862</v>
      </c>
      <c r="I1094" s="44" t="s">
        <v>4863</v>
      </c>
      <c r="J1094" s="2" t="s">
        <v>177</v>
      </c>
      <c r="L1094" s="2" t="s">
        <v>1060</v>
      </c>
      <c r="M1094" s="5">
        <v>44340.0</v>
      </c>
      <c r="N1094" s="2" t="s">
        <v>5185</v>
      </c>
      <c r="O1094" s="6" t="s">
        <v>5186</v>
      </c>
      <c r="P1094" s="7" t="str">
        <f>HYPERLINK("https://drive.google.com/file/d/1mvUh8_nFXr1NLscQ-1OiCT2stst4Gq9y/view?usp=drivesdk","Dr.Abdul hakim Mustafa rasul  - Scientific research and its role in the academic performance of the teaching staff")</f>
        <v>Dr.Abdul hakim Mustafa rasul  - Scientific research and its role in the academic performance of the teaching staff</v>
      </c>
      <c r="Q1094" s="2" t="s">
        <v>5188</v>
      </c>
      <c r="R1094" s="2"/>
      <c r="S1094" s="2"/>
      <c r="T1094" s="2"/>
      <c r="U1094" s="2"/>
      <c r="V1094" s="2"/>
    </row>
    <row r="1095">
      <c r="B1095" s="2" t="s">
        <v>5183</v>
      </c>
      <c r="C1095" s="37" t="s">
        <v>4861</v>
      </c>
      <c r="D1095" s="2" t="s">
        <v>171</v>
      </c>
      <c r="E1095" s="2" t="s">
        <v>172</v>
      </c>
      <c r="F1095" s="2" t="s">
        <v>4227</v>
      </c>
      <c r="G1095" s="2" t="s">
        <v>4862</v>
      </c>
      <c r="H1095" s="2" t="s">
        <v>4862</v>
      </c>
      <c r="I1095" s="44" t="s">
        <v>4863</v>
      </c>
      <c r="J1095" s="2" t="s">
        <v>177</v>
      </c>
      <c r="L1095" s="2" t="s">
        <v>1060</v>
      </c>
      <c r="M1095" s="5">
        <v>44340.0</v>
      </c>
      <c r="N1095" s="2" t="s">
        <v>5189</v>
      </c>
      <c r="O1095" s="6" t="s">
        <v>5190</v>
      </c>
      <c r="P1095" s="7" t="str">
        <f>HYPERLINK("https://drive.google.com/file/d/1pMK1ohZikINqoQW4pEpZ7gHVNQEPpXCa/view?usp=drivesdk","Rizgar Majeed khudhur - Scientific research and its role in the academic performance of the teaching staff")</f>
        <v>Rizgar Majeed khudhur - Scientific research and its role in the academic performance of the teaching staff</v>
      </c>
      <c r="Q1095" s="2" t="s">
        <v>5188</v>
      </c>
      <c r="R1095" s="2"/>
      <c r="S1095" s="2"/>
      <c r="T1095" s="2"/>
      <c r="U1095" s="2"/>
      <c r="V1095" s="2"/>
    </row>
    <row r="1096">
      <c r="B1096" s="2" t="s">
        <v>5183</v>
      </c>
      <c r="C1096" s="17" t="s">
        <v>4868</v>
      </c>
      <c r="D1096" s="2" t="s">
        <v>171</v>
      </c>
      <c r="E1096" s="2" t="s">
        <v>172</v>
      </c>
      <c r="F1096" s="2" t="s">
        <v>4227</v>
      </c>
      <c r="G1096" s="2" t="s">
        <v>4862</v>
      </c>
      <c r="H1096" s="2" t="s">
        <v>4862</v>
      </c>
      <c r="I1096" s="17" t="s">
        <v>4869</v>
      </c>
      <c r="J1096" s="2" t="s">
        <v>177</v>
      </c>
      <c r="L1096" s="2" t="s">
        <v>1060</v>
      </c>
      <c r="M1096" s="5">
        <v>44340.0</v>
      </c>
      <c r="N1096" s="2" t="s">
        <v>5192</v>
      </c>
      <c r="O1096" s="6" t="s">
        <v>5193</v>
      </c>
      <c r="P1096" s="7" t="str">
        <f>HYPERLINK("https://drive.google.com/file/d/1XL_b9yQZPPbBqQAcSjz0Yhd8B9gfuihX/view?usp=drivesdk","Eman Alias azzo - Scientific research and its role in the academic performance of the teaching staff")</f>
        <v>Eman Alias azzo - Scientific research and its role in the academic performance of the teaching staff</v>
      </c>
      <c r="Q1096" s="2" t="s">
        <v>5195</v>
      </c>
      <c r="R1096" s="2"/>
      <c r="S1096" s="2"/>
      <c r="T1096" s="2"/>
      <c r="U1096" s="2"/>
      <c r="V1096" s="2"/>
    </row>
    <row r="1097">
      <c r="B1097" s="2" t="s">
        <v>5183</v>
      </c>
      <c r="C1097" s="17" t="s">
        <v>4880</v>
      </c>
      <c r="D1097" s="2" t="s">
        <v>171</v>
      </c>
      <c r="E1097" s="2" t="s">
        <v>172</v>
      </c>
      <c r="F1097" s="8" t="s">
        <v>4881</v>
      </c>
      <c r="G1097" s="2" t="s">
        <v>916</v>
      </c>
      <c r="H1097" s="2" t="s">
        <v>4882</v>
      </c>
      <c r="I1097" s="2" t="s">
        <v>312</v>
      </c>
      <c r="J1097" s="2" t="s">
        <v>177</v>
      </c>
      <c r="L1097" s="2" t="s">
        <v>1060</v>
      </c>
      <c r="M1097" s="5">
        <v>44340.0</v>
      </c>
      <c r="N1097" s="2" t="s">
        <v>5196</v>
      </c>
      <c r="O1097" s="6" t="s">
        <v>5197</v>
      </c>
      <c r="P1097" s="7" t="str">
        <f>HYPERLINK("https://drive.google.com/file/d/1EvkXrOCIjDGS1sPoNwxXvjJwtKDjSjDx/view?usp=drivesdk","AZAD HASSAN ABDULLAH - Scientific research and its role in the academic performance of the teaching staff")</f>
        <v>AZAD HASSAN ABDULLAH - Scientific research and its role in the academic performance of the teaching staff</v>
      </c>
      <c r="Q1097" s="2" t="s">
        <v>5199</v>
      </c>
      <c r="R1097" s="2"/>
      <c r="S1097" s="2"/>
      <c r="T1097" s="2"/>
      <c r="U1097" s="2"/>
      <c r="V1097" s="2"/>
    </row>
    <row r="1098">
      <c r="B1098" s="37" t="s">
        <v>5200</v>
      </c>
      <c r="C1098" s="17" t="s">
        <v>4880</v>
      </c>
      <c r="D1098" s="2" t="s">
        <v>171</v>
      </c>
      <c r="E1098" s="2" t="s">
        <v>172</v>
      </c>
      <c r="F1098" s="8" t="s">
        <v>4881</v>
      </c>
      <c r="G1098" s="2" t="s">
        <v>916</v>
      </c>
      <c r="H1098" s="2" t="s">
        <v>4882</v>
      </c>
      <c r="I1098" s="2" t="s">
        <v>312</v>
      </c>
      <c r="J1098" s="2" t="s">
        <v>177</v>
      </c>
      <c r="L1098" s="2" t="s">
        <v>5201</v>
      </c>
      <c r="M1098" s="2" t="s">
        <v>5202</v>
      </c>
      <c r="N1098" s="2" t="s">
        <v>5203</v>
      </c>
      <c r="O1098" s="6" t="s">
        <v>5204</v>
      </c>
      <c r="P1098" s="7" t="str">
        <f>HYPERLINK("https://drive.google.com/file/d/1ow3BkJO_5av8mKTe9pZxsh92AedYDmZp/view?usp=drivesdk","AZAD HASSAN ABDULLAH - Scientific search techniques and scientific databases")</f>
        <v>AZAD HASSAN ABDULLAH - Scientific search techniques and scientific databases</v>
      </c>
      <c r="Q1098" s="2" t="s">
        <v>4886</v>
      </c>
      <c r="R1098" s="2"/>
      <c r="S1098" s="2"/>
      <c r="T1098" s="2"/>
      <c r="U1098" s="2"/>
      <c r="V1098" s="2"/>
    </row>
    <row r="1099">
      <c r="B1099" s="37" t="s">
        <v>5200</v>
      </c>
      <c r="C1099" s="11" t="s">
        <v>2315</v>
      </c>
      <c r="D1099" s="11" t="s">
        <v>5206</v>
      </c>
      <c r="E1099" s="11" t="s">
        <v>172</v>
      </c>
      <c r="F1099" s="11" t="s">
        <v>229</v>
      </c>
      <c r="G1099" s="11" t="s">
        <v>916</v>
      </c>
      <c r="H1099" s="11" t="s">
        <v>816</v>
      </c>
      <c r="I1099" s="11" t="s">
        <v>437</v>
      </c>
      <c r="J1099" s="2" t="s">
        <v>177</v>
      </c>
      <c r="L1099" s="2" t="s">
        <v>5201</v>
      </c>
      <c r="M1099" s="2" t="s">
        <v>5202</v>
      </c>
      <c r="N1099" s="2" t="s">
        <v>5207</v>
      </c>
      <c r="O1099" s="6" t="s">
        <v>5208</v>
      </c>
      <c r="P1099" s="7" t="str">
        <f>HYPERLINK("https://drive.google.com/file/d/1yHgyRMZIKXWXEQAcAHjzQmhqshMcy-4R/view?usp=drivesdk","Dr. NAQEE HAMZAH JASIM AL SIYAF - Scientific search techniques and scientific databases")</f>
        <v>Dr. NAQEE HAMZAH JASIM AL SIYAF - Scientific search techniques and scientific databases</v>
      </c>
      <c r="Q1099" s="2" t="s">
        <v>5210</v>
      </c>
      <c r="R1099" s="2"/>
      <c r="S1099" s="2"/>
      <c r="T1099" s="2"/>
      <c r="U1099" s="2"/>
      <c r="V1099" s="2"/>
    </row>
    <row r="1100">
      <c r="B1100" s="37" t="s">
        <v>5200</v>
      </c>
      <c r="C1100" s="11" t="s">
        <v>2004</v>
      </c>
      <c r="D1100" s="11" t="s">
        <v>3846</v>
      </c>
      <c r="E1100" s="11" t="s">
        <v>159</v>
      </c>
      <c r="F1100" s="11" t="s">
        <v>229</v>
      </c>
      <c r="G1100" s="11" t="s">
        <v>275</v>
      </c>
      <c r="H1100" s="11" t="s">
        <v>2005</v>
      </c>
      <c r="I1100" s="11" t="s">
        <v>963</v>
      </c>
      <c r="J1100" s="2" t="s">
        <v>177</v>
      </c>
      <c r="L1100" s="2" t="s">
        <v>5201</v>
      </c>
      <c r="M1100" s="2" t="s">
        <v>5202</v>
      </c>
      <c r="N1100" s="2" t="s">
        <v>5211</v>
      </c>
      <c r="O1100" s="6" t="s">
        <v>5212</v>
      </c>
      <c r="P1100" s="7" t="str">
        <f>HYPERLINK("https://drive.google.com/file/d/19Kk1E31TC5d8fzlG2wx5M8L7n37gxi3M/view?usp=drivesdk","Muna salah al-deen yousif - Scientific search techniques and scientific databases")</f>
        <v>Muna salah al-deen yousif - Scientific search techniques and scientific databases</v>
      </c>
      <c r="Q1100" s="2" t="s">
        <v>5214</v>
      </c>
      <c r="R1100" s="2"/>
      <c r="S1100" s="2"/>
      <c r="T1100" s="2"/>
      <c r="U1100" s="2"/>
      <c r="V1100" s="2"/>
    </row>
    <row r="1101">
      <c r="B1101" s="37" t="s">
        <v>5200</v>
      </c>
      <c r="C1101" s="11" t="s">
        <v>5215</v>
      </c>
      <c r="D1101" s="11" t="s">
        <v>3169</v>
      </c>
      <c r="E1101" s="11" t="s">
        <v>159</v>
      </c>
      <c r="F1101" s="11" t="s">
        <v>213</v>
      </c>
      <c r="G1101" s="11" t="s">
        <v>1883</v>
      </c>
      <c r="H1101" s="11" t="s">
        <v>5216</v>
      </c>
      <c r="I1101" s="11" t="s">
        <v>5217</v>
      </c>
      <c r="J1101" s="2" t="s">
        <v>177</v>
      </c>
      <c r="L1101" s="2" t="s">
        <v>5201</v>
      </c>
      <c r="M1101" s="2" t="s">
        <v>5202</v>
      </c>
      <c r="N1101" s="2" t="s">
        <v>5218</v>
      </c>
      <c r="O1101" s="6" t="s">
        <v>5219</v>
      </c>
      <c r="P1101" s="7" t="str">
        <f>HYPERLINK("https://drive.google.com/file/d/1PTVkRu-JgN5H6B67uAax0IOIDzKBDVAL/view?usp=drivesdk","Abdulqadeer Ibrahim Ahmed - Scientific search techniques and scientific databases")</f>
        <v>Abdulqadeer Ibrahim Ahmed - Scientific search techniques and scientific databases</v>
      </c>
      <c r="Q1101" s="2" t="s">
        <v>5221</v>
      </c>
      <c r="R1101" s="2"/>
      <c r="S1101" s="2"/>
      <c r="T1101" s="2"/>
      <c r="U1101" s="2"/>
      <c r="V1101" s="2"/>
    </row>
    <row r="1102">
      <c r="B1102" s="37" t="s">
        <v>5200</v>
      </c>
      <c r="C1102" s="11" t="s">
        <v>5222</v>
      </c>
      <c r="D1102" s="11" t="s">
        <v>673</v>
      </c>
      <c r="E1102" s="11" t="s">
        <v>741</v>
      </c>
      <c r="F1102" s="11" t="s">
        <v>213</v>
      </c>
      <c r="G1102" s="11" t="s">
        <v>830</v>
      </c>
      <c r="H1102" s="11" t="s">
        <v>5223</v>
      </c>
      <c r="I1102" s="11" t="s">
        <v>5224</v>
      </c>
      <c r="J1102" s="2" t="s">
        <v>177</v>
      </c>
      <c r="L1102" s="2" t="s">
        <v>5201</v>
      </c>
      <c r="M1102" s="2" t="s">
        <v>5202</v>
      </c>
      <c r="N1102" s="2" t="s">
        <v>5225</v>
      </c>
      <c r="O1102" s="6" t="s">
        <v>5226</v>
      </c>
      <c r="P1102" s="7" t="str">
        <f>HYPERLINK("https://drive.google.com/file/d/1gOi5jRLD_m6Aw5SKjWV3zrGGFKpTG0sB/view?usp=drivesdk","Ahmed Saeed Ahmed - Scientific search techniques and scientific databases")</f>
        <v>Ahmed Saeed Ahmed - Scientific search techniques and scientific databases</v>
      </c>
      <c r="Q1102" s="2" t="s">
        <v>5228</v>
      </c>
      <c r="R1102" s="2"/>
      <c r="S1102" s="2"/>
      <c r="T1102" s="2"/>
      <c r="U1102" s="2"/>
      <c r="V1102" s="2"/>
    </row>
    <row r="1103">
      <c r="B1103" s="37" t="s">
        <v>5200</v>
      </c>
      <c r="C1103" s="11" t="s">
        <v>5229</v>
      </c>
      <c r="D1103" s="11" t="s">
        <v>3846</v>
      </c>
      <c r="E1103" s="11" t="s">
        <v>159</v>
      </c>
      <c r="F1103" s="11" t="s">
        <v>229</v>
      </c>
      <c r="G1103" s="11" t="s">
        <v>153</v>
      </c>
      <c r="H1103" s="11" t="s">
        <v>231</v>
      </c>
      <c r="I1103" s="11" t="s">
        <v>1032</v>
      </c>
      <c r="J1103" s="2" t="s">
        <v>177</v>
      </c>
      <c r="L1103" s="2" t="s">
        <v>5201</v>
      </c>
      <c r="M1103" s="2" t="s">
        <v>5202</v>
      </c>
      <c r="N1103" s="2" t="s">
        <v>5230</v>
      </c>
      <c r="O1103" s="6" t="s">
        <v>5231</v>
      </c>
      <c r="P1103" s="7" t="str">
        <f>HYPERLINK("https://drive.google.com/file/d/1x_y1CSZ51rBASFsPShWfabpbGO8RK2T3/view?usp=drivesdk","Alan pshtewan kareem - Scientific search techniques and scientific databases")</f>
        <v>Alan pshtewan kareem - Scientific search techniques and scientific databases</v>
      </c>
      <c r="Q1103" s="2" t="s">
        <v>5233</v>
      </c>
      <c r="R1103" s="2"/>
      <c r="S1103" s="2"/>
      <c r="T1103" s="2"/>
      <c r="U1103" s="2"/>
      <c r="V1103" s="2"/>
    </row>
    <row r="1104">
      <c r="B1104" s="37" t="s">
        <v>5200</v>
      </c>
      <c r="C1104" s="11" t="s">
        <v>4783</v>
      </c>
      <c r="D1104" s="11" t="s">
        <v>3846</v>
      </c>
      <c r="E1104" s="11" t="s">
        <v>159</v>
      </c>
      <c r="F1104" s="11" t="s">
        <v>229</v>
      </c>
      <c r="G1104" s="11" t="s">
        <v>275</v>
      </c>
      <c r="H1104" s="11" t="s">
        <v>3437</v>
      </c>
      <c r="I1104" s="11" t="s">
        <v>952</v>
      </c>
      <c r="J1104" s="2" t="s">
        <v>177</v>
      </c>
      <c r="L1104" s="2" t="s">
        <v>5201</v>
      </c>
      <c r="M1104" s="2" t="s">
        <v>5202</v>
      </c>
      <c r="N1104" s="2" t="s">
        <v>5234</v>
      </c>
      <c r="O1104" s="6" t="s">
        <v>5235</v>
      </c>
      <c r="P1104" s="7" t="str">
        <f>HYPERLINK("https://drive.google.com/file/d/15PxuysFnrU1ap1Ubv8X5kCYaLVv5HFL7/view?usp=drivesdk","Amad Abdullah Ahmed - Scientific search techniques and scientific databases")</f>
        <v>Amad Abdullah Ahmed - Scientific search techniques and scientific databases</v>
      </c>
      <c r="Q1104" s="2" t="s">
        <v>5237</v>
      </c>
      <c r="R1104" s="2"/>
      <c r="S1104" s="2"/>
      <c r="T1104" s="2"/>
      <c r="U1104" s="2"/>
      <c r="V1104" s="2"/>
    </row>
    <row r="1105">
      <c r="B1105" s="37" t="s">
        <v>5200</v>
      </c>
      <c r="C1105" s="11" t="s">
        <v>937</v>
      </c>
      <c r="D1105" s="11" t="s">
        <v>3846</v>
      </c>
      <c r="E1105" s="11" t="s">
        <v>159</v>
      </c>
      <c r="F1105" s="11" t="s">
        <v>229</v>
      </c>
      <c r="G1105" s="11" t="s">
        <v>275</v>
      </c>
      <c r="H1105" s="11" t="s">
        <v>5238</v>
      </c>
      <c r="I1105" s="11" t="s">
        <v>319</v>
      </c>
      <c r="J1105" s="2" t="s">
        <v>177</v>
      </c>
      <c r="L1105" s="2" t="s">
        <v>5201</v>
      </c>
      <c r="M1105" s="2" t="s">
        <v>5202</v>
      </c>
      <c r="N1105" s="2" t="s">
        <v>5239</v>
      </c>
      <c r="O1105" s="6" t="s">
        <v>5240</v>
      </c>
      <c r="P1105" s="7" t="str">
        <f>HYPERLINK("https://drive.google.com/file/d/1-ZdUwY2qjI72dV1lS9hFiAaCp96Xyir9/view?usp=drivesdk","AMJAD AHMED JUMAAH - Scientific search techniques and scientific databases")</f>
        <v>AMJAD AHMED JUMAAH - Scientific search techniques and scientific databases</v>
      </c>
      <c r="Q1105" s="2" t="s">
        <v>5242</v>
      </c>
      <c r="R1105" s="2"/>
      <c r="S1105" s="2"/>
      <c r="T1105" s="2"/>
      <c r="U1105" s="2"/>
      <c r="V1105" s="2"/>
    </row>
    <row r="1106">
      <c r="B1106" s="37" t="s">
        <v>5200</v>
      </c>
      <c r="C1106" s="11" t="s">
        <v>211</v>
      </c>
      <c r="D1106" s="11" t="s">
        <v>3169</v>
      </c>
      <c r="E1106" s="11" t="s">
        <v>159</v>
      </c>
      <c r="F1106" s="11" t="s">
        <v>1289</v>
      </c>
      <c r="G1106" s="11" t="s">
        <v>214</v>
      </c>
      <c r="H1106" s="11" t="s">
        <v>215</v>
      </c>
      <c r="I1106" s="11" t="s">
        <v>216</v>
      </c>
      <c r="J1106" s="2" t="s">
        <v>177</v>
      </c>
      <c r="L1106" s="2" t="s">
        <v>5201</v>
      </c>
      <c r="M1106" s="2" t="s">
        <v>5202</v>
      </c>
      <c r="N1106" s="2" t="s">
        <v>5243</v>
      </c>
      <c r="O1106" s="6" t="s">
        <v>5244</v>
      </c>
      <c r="P1106" s="7" t="str">
        <f>HYPERLINK("https://drive.google.com/file/d/1Eah8LlUDhzdExEdJec0Nq7S57tY3wrF7/view?usp=drivesdk","Ammar Jawhar Hussien - Scientific search techniques and scientific databases")</f>
        <v>Ammar Jawhar Hussien - Scientific search techniques and scientific databases</v>
      </c>
      <c r="Q1106" s="2" t="s">
        <v>5246</v>
      </c>
      <c r="R1106" s="2"/>
      <c r="S1106" s="2"/>
      <c r="T1106" s="2"/>
      <c r="U1106" s="2"/>
      <c r="V1106" s="2"/>
    </row>
    <row r="1107">
      <c r="B1107" s="37" t="s">
        <v>5200</v>
      </c>
      <c r="C1107" s="11" t="s">
        <v>5247</v>
      </c>
      <c r="D1107" s="11" t="s">
        <v>3846</v>
      </c>
      <c r="E1107" s="11" t="s">
        <v>159</v>
      </c>
      <c r="F1107" s="11" t="s">
        <v>229</v>
      </c>
      <c r="G1107" s="11" t="s">
        <v>5248</v>
      </c>
      <c r="H1107" s="11" t="s">
        <v>5249</v>
      </c>
      <c r="I1107" s="11" t="s">
        <v>4169</v>
      </c>
      <c r="J1107" s="2" t="s">
        <v>177</v>
      </c>
      <c r="L1107" s="2" t="s">
        <v>5201</v>
      </c>
      <c r="M1107" s="2" t="s">
        <v>5202</v>
      </c>
      <c r="N1107" s="2" t="s">
        <v>5250</v>
      </c>
      <c r="O1107" s="6" t="s">
        <v>5251</v>
      </c>
      <c r="P1107" s="7" t="str">
        <f>HYPERLINK("https://drive.google.com/file/d/1fuyVAickUnWiJ_Om61cIz650lXaE_o-R/view?usp=drivesdk","Aref Ghaderi - Scientific search techniques and scientific databases")</f>
        <v>Aref Ghaderi - Scientific search techniques and scientific databases</v>
      </c>
      <c r="Q1107" s="2" t="s">
        <v>5253</v>
      </c>
      <c r="R1107" s="2"/>
      <c r="S1107" s="2"/>
      <c r="T1107" s="2"/>
      <c r="U1107" s="2"/>
      <c r="V1107" s="2"/>
    </row>
    <row r="1108">
      <c r="B1108" s="37" t="s">
        <v>5200</v>
      </c>
      <c r="C1108" s="11" t="s">
        <v>1594</v>
      </c>
      <c r="D1108" s="11" t="s">
        <v>3169</v>
      </c>
      <c r="E1108" s="11" t="s">
        <v>159</v>
      </c>
      <c r="F1108" s="11" t="s">
        <v>229</v>
      </c>
      <c r="G1108" s="11" t="s">
        <v>275</v>
      </c>
      <c r="H1108" s="11" t="s">
        <v>816</v>
      </c>
      <c r="I1108" s="11" t="s">
        <v>239</v>
      </c>
      <c r="J1108" s="2" t="s">
        <v>177</v>
      </c>
      <c r="L1108" s="2" t="s">
        <v>5201</v>
      </c>
      <c r="M1108" s="2" t="s">
        <v>5202</v>
      </c>
      <c r="N1108" s="2" t="s">
        <v>5254</v>
      </c>
      <c r="O1108" s="6" t="s">
        <v>5255</v>
      </c>
      <c r="P1108" s="7" t="str">
        <f>HYPERLINK("https://drive.google.com/file/d/1g_srTc7_bXtyVoLEyqgfb4XdInHok9Gh/view?usp=drivesdk","Brwa Hussein m.ameen - Scientific search techniques and scientific databases")</f>
        <v>Brwa Hussein m.ameen - Scientific search techniques and scientific databases</v>
      </c>
      <c r="Q1108" s="2" t="s">
        <v>5257</v>
      </c>
      <c r="R1108" s="2"/>
      <c r="S1108" s="2"/>
      <c r="T1108" s="2"/>
      <c r="U1108" s="2"/>
      <c r="V1108" s="2"/>
    </row>
    <row r="1109">
      <c r="B1109" s="37" t="s">
        <v>5200</v>
      </c>
      <c r="C1109" s="11" t="s">
        <v>5258</v>
      </c>
      <c r="D1109" s="11" t="s">
        <v>3846</v>
      </c>
      <c r="E1109" s="11" t="s">
        <v>159</v>
      </c>
      <c r="F1109" s="11" t="s">
        <v>267</v>
      </c>
      <c r="G1109" s="11" t="s">
        <v>5259</v>
      </c>
      <c r="H1109" s="11" t="s">
        <v>5260</v>
      </c>
      <c r="I1109" s="11" t="s">
        <v>5261</v>
      </c>
      <c r="J1109" s="2" t="s">
        <v>177</v>
      </c>
      <c r="L1109" s="2" t="s">
        <v>5201</v>
      </c>
      <c r="M1109" s="2" t="s">
        <v>5202</v>
      </c>
      <c r="N1109" s="2" t="s">
        <v>5262</v>
      </c>
      <c r="O1109" s="6" t="s">
        <v>5263</v>
      </c>
      <c r="P1109" s="7" t="str">
        <f>HYPERLINK("https://drive.google.com/file/d/1AmNsfJdx2Sm3erWfQC670TBqhM_NVHFk/view?usp=drivesdk","Daban Saber Qader - Scientific search techniques and scientific databases")</f>
        <v>Daban Saber Qader - Scientific search techniques and scientific databases</v>
      </c>
      <c r="Q1109" s="2" t="s">
        <v>5265</v>
      </c>
      <c r="R1109" s="2"/>
      <c r="S1109" s="2"/>
      <c r="T1109" s="2"/>
      <c r="U1109" s="2"/>
      <c r="V1109" s="2"/>
    </row>
    <row r="1110">
      <c r="B1110" s="37" t="s">
        <v>5200</v>
      </c>
      <c r="C1110" s="11" t="s">
        <v>5266</v>
      </c>
      <c r="D1110" s="11" t="s">
        <v>3169</v>
      </c>
      <c r="E1110" s="11" t="s">
        <v>159</v>
      </c>
      <c r="F1110" s="11" t="s">
        <v>213</v>
      </c>
      <c r="G1110" s="11" t="s">
        <v>830</v>
      </c>
      <c r="H1110" s="11" t="s">
        <v>612</v>
      </c>
      <c r="I1110" s="11" t="s">
        <v>5267</v>
      </c>
      <c r="J1110" s="2" t="s">
        <v>177</v>
      </c>
      <c r="L1110" s="2" t="s">
        <v>5201</v>
      </c>
      <c r="M1110" s="2" t="s">
        <v>5202</v>
      </c>
      <c r="N1110" s="2" t="s">
        <v>5268</v>
      </c>
      <c r="O1110" s="6" t="s">
        <v>5269</v>
      </c>
      <c r="P1110" s="7" t="str">
        <f>HYPERLINK("https://drive.google.com/file/d/1-9uJ2PIlihiJHKS1eUI-fse8tzX3iypp/view?usp=drivesdk","Dildar Qadir Abdulhameed - Scientific search techniques and scientific databases")</f>
        <v>Dildar Qadir Abdulhameed - Scientific search techniques and scientific databases</v>
      </c>
      <c r="Q1110" s="2" t="s">
        <v>5271</v>
      </c>
      <c r="R1110" s="2"/>
      <c r="S1110" s="2"/>
      <c r="T1110" s="2"/>
      <c r="U1110" s="2"/>
      <c r="V1110" s="2"/>
    </row>
    <row r="1111">
      <c r="B1111" s="37" t="s">
        <v>5200</v>
      </c>
      <c r="C1111" s="11" t="s">
        <v>5272</v>
      </c>
      <c r="D1111" s="11" t="s">
        <v>3169</v>
      </c>
      <c r="E1111" s="11" t="s">
        <v>159</v>
      </c>
      <c r="F1111" s="11" t="s">
        <v>5273</v>
      </c>
      <c r="G1111" s="11" t="s">
        <v>5274</v>
      </c>
      <c r="H1111" s="11" t="s">
        <v>5275</v>
      </c>
      <c r="I1111" s="11" t="s">
        <v>5276</v>
      </c>
      <c r="J1111" s="2" t="s">
        <v>177</v>
      </c>
      <c r="L1111" s="2" t="s">
        <v>5201</v>
      </c>
      <c r="M1111" s="2" t="s">
        <v>5202</v>
      </c>
      <c r="N1111" s="2" t="s">
        <v>5277</v>
      </c>
      <c r="O1111" s="6" t="s">
        <v>5278</v>
      </c>
      <c r="P1111" s="7" t="str">
        <f>HYPERLINK("https://drive.google.com/file/d/1oUSUWCazPpde6VaQF9V9G-SXI8s9Kehf/view?usp=drivesdk","DLDAR ABDULWAHID QADER - Scientific search techniques and scientific databases")</f>
        <v>DLDAR ABDULWAHID QADER - Scientific search techniques and scientific databases</v>
      </c>
      <c r="Q1111" s="2" t="s">
        <v>5280</v>
      </c>
      <c r="R1111" s="2"/>
      <c r="S1111" s="2"/>
      <c r="T1111" s="2"/>
      <c r="U1111" s="2"/>
      <c r="V1111" s="2"/>
    </row>
    <row r="1112">
      <c r="B1112" s="37" t="s">
        <v>5200</v>
      </c>
      <c r="C1112" s="11" t="s">
        <v>5281</v>
      </c>
      <c r="D1112" s="11" t="s">
        <v>5206</v>
      </c>
      <c r="E1112" s="11" t="s">
        <v>172</v>
      </c>
      <c r="F1112" s="11" t="s">
        <v>152</v>
      </c>
      <c r="G1112" s="11" t="s">
        <v>275</v>
      </c>
      <c r="H1112" s="11" t="s">
        <v>341</v>
      </c>
      <c r="I1112" s="11" t="s">
        <v>437</v>
      </c>
      <c r="J1112" s="2" t="s">
        <v>177</v>
      </c>
      <c r="L1112" s="2" t="s">
        <v>5201</v>
      </c>
      <c r="M1112" s="2" t="s">
        <v>5202</v>
      </c>
      <c r="N1112" s="2" t="s">
        <v>5282</v>
      </c>
      <c r="O1112" s="6" t="s">
        <v>5283</v>
      </c>
      <c r="P1112" s="7" t="str">
        <f>HYPERLINK("https://drive.google.com/file/d/1zxLJ8PQd6AMIctzkcPJ-HvZxsiAgLGp_/view?usp=drivesdk","Dr.NAQEE HAMZAH JASIM AL SIYAF - Scientific search techniques and scientific databases")</f>
        <v>Dr.NAQEE HAMZAH JASIM AL SIYAF - Scientific search techniques and scientific databases</v>
      </c>
      <c r="Q1112" s="2" t="s">
        <v>5285</v>
      </c>
      <c r="R1112" s="2"/>
      <c r="S1112" s="2"/>
      <c r="T1112" s="2"/>
      <c r="U1112" s="2"/>
      <c r="V1112" s="2"/>
    </row>
    <row r="1113">
      <c r="B1113" s="37" t="s">
        <v>5200</v>
      </c>
      <c r="C1113" s="11" t="s">
        <v>5286</v>
      </c>
      <c r="D1113" s="11" t="s">
        <v>5206</v>
      </c>
      <c r="E1113" s="11" t="s">
        <v>172</v>
      </c>
      <c r="F1113" s="11" t="s">
        <v>229</v>
      </c>
      <c r="G1113" s="11" t="s">
        <v>230</v>
      </c>
      <c r="H1113" s="11" t="s">
        <v>231</v>
      </c>
      <c r="I1113" s="11" t="s">
        <v>186</v>
      </c>
      <c r="J1113" s="2" t="s">
        <v>177</v>
      </c>
      <c r="L1113" s="2" t="s">
        <v>5201</v>
      </c>
      <c r="M1113" s="2" t="s">
        <v>5202</v>
      </c>
      <c r="N1113" s="2" t="s">
        <v>5287</v>
      </c>
      <c r="O1113" s="6" t="s">
        <v>5288</v>
      </c>
      <c r="P1113" s="7" t="str">
        <f>HYPERLINK("https://drive.google.com/file/d/1oxW73GTTCY8ug_2uEHgeVEWF6MO377vg/view?usp=drivesdk","Dr.Parween Othman Mustafa - Scientific search techniques and scientific databases")</f>
        <v>Dr.Parween Othman Mustafa - Scientific search techniques and scientific databases</v>
      </c>
      <c r="Q1113" s="2" t="s">
        <v>5290</v>
      </c>
      <c r="R1113" s="2"/>
      <c r="S1113" s="2"/>
      <c r="T1113" s="2"/>
      <c r="U1113" s="2"/>
      <c r="V1113" s="2"/>
    </row>
    <row r="1114">
      <c r="B1114" s="37" t="s">
        <v>5200</v>
      </c>
      <c r="C1114" s="11" t="s">
        <v>5291</v>
      </c>
      <c r="D1114" s="11" t="s">
        <v>3846</v>
      </c>
      <c r="E1114" s="11" t="s">
        <v>159</v>
      </c>
      <c r="F1114" s="11" t="s">
        <v>152</v>
      </c>
      <c r="G1114" s="11" t="s">
        <v>153</v>
      </c>
      <c r="H1114" s="11" t="s">
        <v>370</v>
      </c>
      <c r="I1114" s="11" t="s">
        <v>5292</v>
      </c>
      <c r="J1114" s="2" t="s">
        <v>177</v>
      </c>
      <c r="L1114" s="2" t="s">
        <v>5201</v>
      </c>
      <c r="M1114" s="2" t="s">
        <v>5202</v>
      </c>
      <c r="N1114" s="2" t="s">
        <v>5293</v>
      </c>
      <c r="O1114" s="6" t="s">
        <v>5294</v>
      </c>
      <c r="P1114" s="7" t="str">
        <f>HYPERLINK("https://drive.google.com/file/d/1hlRVu0654hynjSPAVO_JYefm6dYx_YtB/view?usp=drivesdk","falih jaaz shlsh - Scientific search techniques and scientific databases")</f>
        <v>falih jaaz shlsh - Scientific search techniques and scientific databases</v>
      </c>
      <c r="Q1114" s="2" t="s">
        <v>5296</v>
      </c>
      <c r="R1114" s="2"/>
      <c r="S1114" s="2"/>
      <c r="T1114" s="2"/>
      <c r="U1114" s="2"/>
      <c r="V1114" s="2"/>
    </row>
    <row r="1115">
      <c r="B1115" s="37" t="s">
        <v>5200</v>
      </c>
      <c r="C1115" s="11" t="s">
        <v>1084</v>
      </c>
      <c r="D1115" s="11" t="s">
        <v>3846</v>
      </c>
      <c r="E1115" s="11" t="s">
        <v>159</v>
      </c>
      <c r="F1115" s="11" t="s">
        <v>229</v>
      </c>
      <c r="G1115" s="11" t="s">
        <v>275</v>
      </c>
      <c r="H1115" s="11" t="s">
        <v>282</v>
      </c>
      <c r="I1115" s="11" t="s">
        <v>2210</v>
      </c>
      <c r="J1115" s="2" t="s">
        <v>177</v>
      </c>
      <c r="L1115" s="2" t="s">
        <v>5201</v>
      </c>
      <c r="M1115" s="2" t="s">
        <v>5202</v>
      </c>
      <c r="N1115" s="2" t="s">
        <v>5297</v>
      </c>
      <c r="O1115" s="6" t="s">
        <v>5298</v>
      </c>
      <c r="P1115" s="7" t="str">
        <f>HYPERLINK("https://drive.google.com/file/d/1ak58kXfblWMoIWtjRw69qdEUItAnQaW3/view?usp=drivesdk","Haideh Ghaderi - Scientific search techniques and scientific databases")</f>
        <v>Haideh Ghaderi - Scientific search techniques and scientific databases</v>
      </c>
      <c r="Q1115" s="2" t="s">
        <v>5300</v>
      </c>
      <c r="R1115" s="2"/>
      <c r="S1115" s="2"/>
      <c r="T1115" s="2"/>
      <c r="U1115" s="2"/>
      <c r="V1115" s="2"/>
    </row>
    <row r="1116">
      <c r="B1116" s="37" t="s">
        <v>5200</v>
      </c>
      <c r="C1116" s="11" t="s">
        <v>2085</v>
      </c>
      <c r="D1116" s="11" t="s">
        <v>3846</v>
      </c>
      <c r="E1116" s="11" t="s">
        <v>159</v>
      </c>
      <c r="F1116" s="11" t="s">
        <v>229</v>
      </c>
      <c r="G1116" s="11" t="s">
        <v>1483</v>
      </c>
      <c r="H1116" s="11" t="s">
        <v>282</v>
      </c>
      <c r="I1116" s="11" t="s">
        <v>2086</v>
      </c>
      <c r="J1116" s="2" t="s">
        <v>177</v>
      </c>
      <c r="L1116" s="2" t="s">
        <v>5201</v>
      </c>
      <c r="M1116" s="2" t="s">
        <v>5202</v>
      </c>
      <c r="N1116" s="2" t="s">
        <v>5301</v>
      </c>
      <c r="O1116" s="6" t="s">
        <v>5302</v>
      </c>
      <c r="P1116" s="7" t="str">
        <f>HYPERLINK("https://drive.google.com/file/d/1cbip67K5gigXOsRJwDewTh0OyDKe4YzD/view?usp=drivesdk","Hameed Hameed Nabee - Scientific search techniques and scientific databases")</f>
        <v>Hameed Hameed Nabee - Scientific search techniques and scientific databases</v>
      </c>
      <c r="Q1116" s="2" t="s">
        <v>5304</v>
      </c>
      <c r="R1116" s="2"/>
      <c r="S1116" s="2"/>
      <c r="T1116" s="2"/>
      <c r="U1116" s="2"/>
      <c r="V1116" s="2"/>
    </row>
    <row r="1117">
      <c r="B1117" s="37" t="s">
        <v>5200</v>
      </c>
      <c r="C1117" s="11" t="s">
        <v>3571</v>
      </c>
      <c r="D1117" s="11" t="s">
        <v>3169</v>
      </c>
      <c r="E1117" s="11" t="s">
        <v>159</v>
      </c>
      <c r="F1117" s="11" t="s">
        <v>5305</v>
      </c>
      <c r="G1117" s="11" t="s">
        <v>275</v>
      </c>
      <c r="H1117" s="11" t="s">
        <v>2005</v>
      </c>
      <c r="I1117" s="11" t="s">
        <v>3410</v>
      </c>
      <c r="J1117" s="2" t="s">
        <v>177</v>
      </c>
      <c r="L1117" s="2" t="s">
        <v>5201</v>
      </c>
      <c r="M1117" s="2" t="s">
        <v>5202</v>
      </c>
      <c r="N1117" s="2" t="s">
        <v>5306</v>
      </c>
      <c r="O1117" s="6" t="s">
        <v>5307</v>
      </c>
      <c r="P1117" s="7" t="str">
        <f>HYPERLINK("https://drive.google.com/file/d/1xExOKKyha93nbOAN3_Wd_qAD9hX-FCFR/view?usp=drivesdk","Haval Abdullah Khudher - Scientific search techniques and scientific databases")</f>
        <v>Haval Abdullah Khudher - Scientific search techniques and scientific databases</v>
      </c>
      <c r="Q1117" s="2" t="s">
        <v>5309</v>
      </c>
      <c r="R1117" s="2"/>
      <c r="S1117" s="2"/>
      <c r="T1117" s="2"/>
      <c r="U1117" s="2"/>
      <c r="V1117" s="2"/>
    </row>
    <row r="1118">
      <c r="B1118" s="37" t="s">
        <v>5200</v>
      </c>
      <c r="C1118" s="11" t="s">
        <v>908</v>
      </c>
      <c r="D1118" s="11" t="s">
        <v>3169</v>
      </c>
      <c r="E1118" s="11" t="s">
        <v>172</v>
      </c>
      <c r="F1118" s="11" t="s">
        <v>152</v>
      </c>
      <c r="G1118" s="11" t="s">
        <v>153</v>
      </c>
      <c r="H1118" s="11" t="s">
        <v>909</v>
      </c>
      <c r="I1118" s="11" t="s">
        <v>910</v>
      </c>
      <c r="J1118" s="2" t="s">
        <v>177</v>
      </c>
      <c r="L1118" s="2" t="s">
        <v>5201</v>
      </c>
      <c r="M1118" s="2" t="s">
        <v>5202</v>
      </c>
      <c r="N1118" s="2" t="s">
        <v>5310</v>
      </c>
      <c r="O1118" s="6" t="s">
        <v>5311</v>
      </c>
      <c r="P1118" s="7" t="str">
        <f>HYPERLINK("https://drive.google.com/file/d/1ymQIlr9llvnTjq9hSLVbSgTH9s6mXubL/view?usp=drivesdk","hawkar omer khidhir - Scientific search techniques and scientific databases")</f>
        <v>hawkar omer khidhir - Scientific search techniques and scientific databases</v>
      </c>
      <c r="Q1118" s="2" t="s">
        <v>5313</v>
      </c>
      <c r="R1118" s="2"/>
      <c r="S1118" s="2"/>
      <c r="T1118" s="2"/>
      <c r="U1118" s="2"/>
      <c r="V1118" s="2"/>
    </row>
    <row r="1119">
      <c r="B1119" s="37" t="s">
        <v>5200</v>
      </c>
      <c r="C1119" s="11" t="s">
        <v>5314</v>
      </c>
      <c r="D1119" s="11" t="s">
        <v>673</v>
      </c>
      <c r="E1119" s="11" t="s">
        <v>741</v>
      </c>
      <c r="F1119" s="11" t="s">
        <v>152</v>
      </c>
      <c r="G1119" s="11" t="s">
        <v>153</v>
      </c>
      <c r="H1119" s="11" t="s">
        <v>370</v>
      </c>
      <c r="I1119" s="11" t="s">
        <v>5033</v>
      </c>
      <c r="J1119" s="2" t="s">
        <v>177</v>
      </c>
      <c r="L1119" s="2" t="s">
        <v>5201</v>
      </c>
      <c r="M1119" s="2" t="s">
        <v>5202</v>
      </c>
      <c r="N1119" s="2" t="s">
        <v>5315</v>
      </c>
      <c r="O1119" s="6" t="s">
        <v>5316</v>
      </c>
      <c r="P1119" s="7" t="str">
        <f>HYPERLINK("https://drive.google.com/file/d/1txDNK2il0L114SDSVMtCHiW_4cCZrSSt/view?usp=drivesdk","hawsar ramazan awlla - Scientific search techniques and scientific databases")</f>
        <v>hawsar ramazan awlla - Scientific search techniques and scientific databases</v>
      </c>
      <c r="Q1119" s="2" t="s">
        <v>5318</v>
      </c>
      <c r="R1119" s="2"/>
      <c r="S1119" s="2"/>
      <c r="T1119" s="2"/>
      <c r="U1119" s="2"/>
      <c r="V1119" s="2"/>
    </row>
    <row r="1120">
      <c r="B1120" s="37" t="s">
        <v>5200</v>
      </c>
      <c r="C1120" s="11" t="s">
        <v>5319</v>
      </c>
      <c r="D1120" s="11" t="s">
        <v>3169</v>
      </c>
      <c r="E1120" s="11" t="s">
        <v>159</v>
      </c>
      <c r="F1120" s="11" t="s">
        <v>5320</v>
      </c>
      <c r="G1120" s="11" t="s">
        <v>275</v>
      </c>
      <c r="H1120" s="11" t="s">
        <v>276</v>
      </c>
      <c r="I1120" s="11" t="s">
        <v>155</v>
      </c>
      <c r="J1120" s="2" t="s">
        <v>177</v>
      </c>
      <c r="L1120" s="2" t="s">
        <v>5201</v>
      </c>
      <c r="M1120" s="2" t="s">
        <v>5202</v>
      </c>
      <c r="N1120" s="2" t="s">
        <v>5321</v>
      </c>
      <c r="O1120" s="6" t="s">
        <v>5322</v>
      </c>
      <c r="P1120" s="7" t="str">
        <f>HYPERLINK("https://drive.google.com/file/d/1BwdAb-6jxains-qAD021f6zLOCfyCOoR/view?usp=drivesdk","HERSH YOUSIF HAMAD AMEEN - Scientific search techniques and scientific databases")</f>
        <v>HERSH YOUSIF HAMAD AMEEN - Scientific search techniques and scientific databases</v>
      </c>
      <c r="Q1120" s="2" t="s">
        <v>5324</v>
      </c>
      <c r="R1120" s="2"/>
      <c r="S1120" s="2"/>
      <c r="T1120" s="2"/>
      <c r="U1120" s="2"/>
      <c r="V1120" s="2"/>
    </row>
    <row r="1121">
      <c r="B1121" s="37" t="s">
        <v>5200</v>
      </c>
      <c r="C1121" s="11" t="s">
        <v>5325</v>
      </c>
      <c r="D1121" s="11" t="s">
        <v>3169</v>
      </c>
      <c r="E1121" s="11" t="s">
        <v>159</v>
      </c>
      <c r="F1121" s="11" t="s">
        <v>229</v>
      </c>
      <c r="G1121" s="11" t="s">
        <v>275</v>
      </c>
      <c r="H1121" s="11" t="s">
        <v>807</v>
      </c>
      <c r="I1121" s="11" t="s">
        <v>5026</v>
      </c>
      <c r="J1121" s="2" t="s">
        <v>177</v>
      </c>
      <c r="L1121" s="2" t="s">
        <v>5201</v>
      </c>
      <c r="M1121" s="2" t="s">
        <v>5202</v>
      </c>
      <c r="N1121" s="2" t="s">
        <v>5326</v>
      </c>
      <c r="O1121" s="6" t="s">
        <v>5327</v>
      </c>
      <c r="P1121" s="7" t="str">
        <f>HYPERLINK("https://drive.google.com/file/d/1J-QGexsnAdICeXVNwHXRofetYQ4ygRLL/view?usp=drivesdk","Hewa Mohammed ameen nabee - Scientific search techniques and scientific databases")</f>
        <v>Hewa Mohammed ameen nabee - Scientific search techniques and scientific databases</v>
      </c>
      <c r="Q1121" s="2" t="s">
        <v>5329</v>
      </c>
      <c r="R1121" s="2"/>
      <c r="S1121" s="2"/>
      <c r="T1121" s="2"/>
      <c r="U1121" s="2"/>
      <c r="V1121" s="2"/>
    </row>
    <row r="1122">
      <c r="B1122" s="37" t="s">
        <v>5200</v>
      </c>
      <c r="C1122" s="11" t="s">
        <v>3845</v>
      </c>
      <c r="D1122" s="11" t="s">
        <v>3846</v>
      </c>
      <c r="E1122" s="11" t="s">
        <v>159</v>
      </c>
      <c r="F1122" s="11" t="s">
        <v>1018</v>
      </c>
      <c r="G1122" s="11" t="s">
        <v>153</v>
      </c>
      <c r="H1122" s="11" t="s">
        <v>1123</v>
      </c>
      <c r="I1122" s="11" t="s">
        <v>3847</v>
      </c>
      <c r="J1122" s="2" t="s">
        <v>177</v>
      </c>
      <c r="L1122" s="2" t="s">
        <v>5201</v>
      </c>
      <c r="M1122" s="2" t="s">
        <v>5202</v>
      </c>
      <c r="N1122" s="2" t="s">
        <v>5330</v>
      </c>
      <c r="O1122" s="6" t="s">
        <v>5331</v>
      </c>
      <c r="P1122" s="7" t="str">
        <f>HYPERLINK("https://drive.google.com/file/d/1JIiLyYnYQTWHs8thLmo-sTgO0Csqzm2a/view?usp=drivesdk","jeger ali oagaz - Scientific search techniques and scientific databases")</f>
        <v>jeger ali oagaz - Scientific search techniques and scientific databases</v>
      </c>
      <c r="Q1122" s="2" t="s">
        <v>5333</v>
      </c>
      <c r="R1122" s="2"/>
      <c r="S1122" s="2"/>
      <c r="T1122" s="2"/>
      <c r="U1122" s="2"/>
      <c r="V1122" s="2"/>
    </row>
    <row r="1123">
      <c r="B1123" s="37" t="s">
        <v>5200</v>
      </c>
      <c r="C1123" s="11" t="s">
        <v>5334</v>
      </c>
      <c r="D1123" s="11" t="s">
        <v>3846</v>
      </c>
      <c r="E1123" s="11" t="s">
        <v>159</v>
      </c>
      <c r="F1123" s="11" t="s">
        <v>213</v>
      </c>
      <c r="G1123" s="11" t="s">
        <v>214</v>
      </c>
      <c r="H1123" s="11" t="s">
        <v>3437</v>
      </c>
      <c r="I1123" s="11" t="s">
        <v>5335</v>
      </c>
      <c r="J1123" s="2" t="s">
        <v>177</v>
      </c>
      <c r="L1123" s="2" t="s">
        <v>5201</v>
      </c>
      <c r="M1123" s="2" t="s">
        <v>5202</v>
      </c>
      <c r="N1123" s="2" t="s">
        <v>5336</v>
      </c>
      <c r="O1123" s="6" t="s">
        <v>5337</v>
      </c>
      <c r="P1123" s="7" t="str">
        <f>HYPERLINK("https://drive.google.com/file/d/154RJcDIqsqrRDXyBE6l_h9bGtrtYOnZY/view?usp=drivesdk","Kako Mirhaj Yousif - Scientific search techniques and scientific databases")</f>
        <v>Kako Mirhaj Yousif - Scientific search techniques and scientific databases</v>
      </c>
      <c r="Q1123" s="2" t="s">
        <v>5339</v>
      </c>
      <c r="R1123" s="2"/>
      <c r="S1123" s="2"/>
      <c r="T1123" s="2"/>
      <c r="U1123" s="2"/>
      <c r="V1123" s="2"/>
    </row>
    <row r="1124">
      <c r="B1124" s="37" t="s">
        <v>5200</v>
      </c>
      <c r="C1124" s="11" t="s">
        <v>976</v>
      </c>
      <c r="D1124" s="11" t="s">
        <v>3846</v>
      </c>
      <c r="E1124" s="11" t="s">
        <v>172</v>
      </c>
      <c r="F1124" s="11" t="s">
        <v>152</v>
      </c>
      <c r="G1124" s="11" t="s">
        <v>153</v>
      </c>
      <c r="H1124" s="11" t="s">
        <v>341</v>
      </c>
      <c r="I1124" s="11" t="s">
        <v>348</v>
      </c>
      <c r="J1124" s="2" t="s">
        <v>177</v>
      </c>
      <c r="L1124" s="2" t="s">
        <v>5201</v>
      </c>
      <c r="M1124" s="2" t="s">
        <v>5202</v>
      </c>
      <c r="N1124" s="2" t="s">
        <v>5340</v>
      </c>
      <c r="O1124" s="6" t="s">
        <v>5341</v>
      </c>
      <c r="P1124" s="7" t="str">
        <f>HYPERLINK("https://drive.google.com/file/d/1Ybob6TKsaUmOSZ9t_kLThbjDtGhh5S3p/view?usp=drivesdk","karzan kareem kheder - Scientific search techniques and scientific databases")</f>
        <v>karzan kareem kheder - Scientific search techniques and scientific databases</v>
      </c>
      <c r="Q1124" s="2" t="s">
        <v>5343</v>
      </c>
      <c r="R1124" s="2"/>
      <c r="S1124" s="2"/>
      <c r="T1124" s="2"/>
      <c r="U1124" s="2"/>
      <c r="V1124" s="2"/>
    </row>
    <row r="1125">
      <c r="B1125" s="37" t="s">
        <v>5200</v>
      </c>
      <c r="C1125" s="11" t="s">
        <v>3622</v>
      </c>
      <c r="D1125" s="11" t="s">
        <v>3169</v>
      </c>
      <c r="E1125" s="11" t="s">
        <v>159</v>
      </c>
      <c r="F1125" s="11" t="s">
        <v>1289</v>
      </c>
      <c r="G1125" s="11" t="s">
        <v>214</v>
      </c>
      <c r="H1125" s="11" t="s">
        <v>2005</v>
      </c>
      <c r="I1125" s="11" t="s">
        <v>2252</v>
      </c>
      <c r="J1125" s="2" t="s">
        <v>177</v>
      </c>
      <c r="L1125" s="2" t="s">
        <v>5201</v>
      </c>
      <c r="M1125" s="2" t="s">
        <v>5202</v>
      </c>
      <c r="N1125" s="2" t="s">
        <v>5344</v>
      </c>
      <c r="O1125" s="6" t="s">
        <v>5345</v>
      </c>
      <c r="P1125" s="7" t="str">
        <f>HYPERLINK("https://drive.google.com/file/d/10tPJ-qj29722kCt-CQ1sOw8qtKJRSLSS/view?usp=drivesdk","Khlood noori saeed - Scientific search techniques and scientific databases")</f>
        <v>Khlood noori saeed - Scientific search techniques and scientific databases</v>
      </c>
      <c r="Q1125" s="2" t="s">
        <v>5347</v>
      </c>
      <c r="R1125" s="2"/>
      <c r="S1125" s="2"/>
      <c r="T1125" s="2"/>
      <c r="U1125" s="2"/>
      <c r="V1125" s="2"/>
    </row>
    <row r="1126">
      <c r="B1126" s="37" t="s">
        <v>5200</v>
      </c>
      <c r="C1126" s="11" t="s">
        <v>5348</v>
      </c>
      <c r="D1126" s="11" t="s">
        <v>3846</v>
      </c>
      <c r="E1126" s="11" t="s">
        <v>172</v>
      </c>
      <c r="F1126" s="11" t="s">
        <v>152</v>
      </c>
      <c r="G1126" s="11" t="s">
        <v>1576</v>
      </c>
      <c r="H1126" s="11" t="s">
        <v>341</v>
      </c>
      <c r="I1126" s="11" t="s">
        <v>342</v>
      </c>
      <c r="J1126" s="2" t="s">
        <v>177</v>
      </c>
      <c r="L1126" s="2" t="s">
        <v>5201</v>
      </c>
      <c r="M1126" s="2" t="s">
        <v>5202</v>
      </c>
      <c r="N1126" s="2" t="s">
        <v>5349</v>
      </c>
      <c r="O1126" s="6" t="s">
        <v>5350</v>
      </c>
      <c r="P1126" s="7" t="str">
        <f>HYPERLINK("https://drive.google.com/file/d/1aIpGtbOfObrC10l85GerObKpQSEtutpj/view?usp=drivesdk","kosrat husen - Scientific search techniques and scientific databases")</f>
        <v>kosrat husen - Scientific search techniques and scientific databases</v>
      </c>
      <c r="Q1126" s="2" t="s">
        <v>5352</v>
      </c>
      <c r="R1126" s="2"/>
      <c r="S1126" s="2"/>
      <c r="T1126" s="2"/>
      <c r="U1126" s="2"/>
      <c r="V1126" s="2"/>
    </row>
    <row r="1127">
      <c r="B1127" s="37" t="s">
        <v>5200</v>
      </c>
      <c r="C1127" s="11" t="s">
        <v>3627</v>
      </c>
      <c r="D1127" s="11" t="s">
        <v>3846</v>
      </c>
      <c r="E1127" s="11" t="s">
        <v>172</v>
      </c>
      <c r="F1127" s="11" t="s">
        <v>152</v>
      </c>
      <c r="G1127" s="11" t="s">
        <v>153</v>
      </c>
      <c r="H1127" s="11" t="s">
        <v>909</v>
      </c>
      <c r="I1127" s="11" t="s">
        <v>1206</v>
      </c>
      <c r="J1127" s="2" t="s">
        <v>177</v>
      </c>
      <c r="L1127" s="2" t="s">
        <v>5201</v>
      </c>
      <c r="M1127" s="2" t="s">
        <v>5202</v>
      </c>
      <c r="N1127" s="2" t="s">
        <v>5353</v>
      </c>
      <c r="O1127" s="6" t="s">
        <v>5354</v>
      </c>
      <c r="P1127" s="7" t="str">
        <f>HYPERLINK("https://drive.google.com/file/d/13kurQoShMiY4fL2Ph7mU-3UIfsE405sL/view?usp=drivesdk","kovan Rizgar - Scientific search techniques and scientific databases")</f>
        <v>kovan Rizgar - Scientific search techniques and scientific databases</v>
      </c>
      <c r="Q1127" s="2" t="s">
        <v>5356</v>
      </c>
      <c r="R1127" s="2"/>
      <c r="S1127" s="2"/>
      <c r="T1127" s="2"/>
      <c r="U1127" s="2"/>
      <c r="V1127" s="2"/>
    </row>
    <row r="1128">
      <c r="B1128" s="37" t="s">
        <v>5200</v>
      </c>
      <c r="C1128" s="11" t="s">
        <v>887</v>
      </c>
      <c r="D1128" s="11" t="s">
        <v>3169</v>
      </c>
      <c r="E1128" s="11" t="s">
        <v>172</v>
      </c>
      <c r="F1128" s="11" t="s">
        <v>229</v>
      </c>
      <c r="G1128" s="11" t="s">
        <v>230</v>
      </c>
      <c r="H1128" s="11" t="s">
        <v>612</v>
      </c>
      <c r="I1128" s="11" t="s">
        <v>613</v>
      </c>
      <c r="J1128" s="2" t="s">
        <v>177</v>
      </c>
      <c r="L1128" s="2" t="s">
        <v>5201</v>
      </c>
      <c r="M1128" s="2" t="s">
        <v>5202</v>
      </c>
      <c r="N1128" s="2" t="s">
        <v>5357</v>
      </c>
      <c r="O1128" s="6" t="s">
        <v>5358</v>
      </c>
      <c r="P1128" s="7" t="str">
        <f>HYPERLINK("https://drive.google.com/file/d/1jGO0QsdK6iReeqhLaUP8icUdIEn-uwao/view?usp=drivesdk","Kurdistan Rafiq Moheddin - Scientific search techniques and scientific databases")</f>
        <v>Kurdistan Rafiq Moheddin - Scientific search techniques and scientific databases</v>
      </c>
      <c r="Q1128" s="2" t="s">
        <v>5360</v>
      </c>
      <c r="R1128" s="2"/>
      <c r="S1128" s="2"/>
      <c r="T1128" s="2"/>
      <c r="U1128" s="2"/>
      <c r="V1128" s="2"/>
    </row>
    <row r="1129">
      <c r="B1129" s="37" t="s">
        <v>5200</v>
      </c>
      <c r="C1129" s="11" t="s">
        <v>368</v>
      </c>
      <c r="D1129" s="11" t="s">
        <v>3846</v>
      </c>
      <c r="E1129" s="11" t="s">
        <v>741</v>
      </c>
      <c r="F1129" s="11" t="s">
        <v>152</v>
      </c>
      <c r="G1129" s="11" t="s">
        <v>153</v>
      </c>
      <c r="H1129" s="11" t="s">
        <v>370</v>
      </c>
      <c r="I1129" s="11" t="s">
        <v>371</v>
      </c>
      <c r="J1129" s="2" t="s">
        <v>177</v>
      </c>
      <c r="L1129" s="2" t="s">
        <v>5201</v>
      </c>
      <c r="M1129" s="2" t="s">
        <v>5202</v>
      </c>
      <c r="N1129" s="2" t="s">
        <v>5361</v>
      </c>
      <c r="O1129" s="6" t="s">
        <v>5362</v>
      </c>
      <c r="P1129" s="7" t="str">
        <f>HYPERLINK("https://drive.google.com/file/d/1_4PN4c8CFc5Zbybz77c4ccNss5Qc7PeC/view?usp=drivesdk","lashkri yousif sharo - Scientific search techniques and scientific databases")</f>
        <v>lashkri yousif sharo - Scientific search techniques and scientific databases</v>
      </c>
      <c r="Q1129" s="2" t="s">
        <v>5364</v>
      </c>
      <c r="R1129" s="2"/>
      <c r="S1129" s="2"/>
      <c r="T1129" s="2"/>
      <c r="U1129" s="2"/>
      <c r="V1129" s="2"/>
    </row>
    <row r="1130">
      <c r="B1130" s="37" t="s">
        <v>5200</v>
      </c>
      <c r="C1130" s="11" t="s">
        <v>2100</v>
      </c>
      <c r="D1130" s="11" t="s">
        <v>5206</v>
      </c>
      <c r="E1130" s="11" t="s">
        <v>172</v>
      </c>
      <c r="F1130" s="11" t="s">
        <v>213</v>
      </c>
      <c r="G1130" s="11" t="s">
        <v>3227</v>
      </c>
      <c r="H1130" s="11" t="s">
        <v>2102</v>
      </c>
      <c r="I1130" s="11" t="s">
        <v>176</v>
      </c>
      <c r="J1130" s="2" t="s">
        <v>177</v>
      </c>
      <c r="L1130" s="2" t="s">
        <v>5201</v>
      </c>
      <c r="M1130" s="2" t="s">
        <v>5202</v>
      </c>
      <c r="N1130" s="2" t="s">
        <v>5365</v>
      </c>
      <c r="O1130" s="6" t="s">
        <v>5366</v>
      </c>
      <c r="P1130" s="7" t="str">
        <f>HYPERLINK("https://drive.google.com/file/d/1hloCImn_rMBcGymELMJCeB6t9jdEUS-k/view?usp=drivesdk","Mikaeel Biro Munaf - Scientific search techniques and scientific databases")</f>
        <v>Mikaeel Biro Munaf - Scientific search techniques and scientific databases</v>
      </c>
      <c r="Q1130" s="2" t="s">
        <v>5368</v>
      </c>
      <c r="R1130" s="2"/>
      <c r="S1130" s="2"/>
      <c r="T1130" s="2"/>
      <c r="U1130" s="2"/>
      <c r="V1130" s="2"/>
    </row>
    <row r="1131">
      <c r="B1131" s="37" t="s">
        <v>5200</v>
      </c>
      <c r="C1131" s="11" t="s">
        <v>3381</v>
      </c>
      <c r="D1131" s="11" t="s">
        <v>3846</v>
      </c>
      <c r="E1131" s="11" t="s">
        <v>159</v>
      </c>
      <c r="F1131" s="11" t="s">
        <v>229</v>
      </c>
      <c r="G1131" s="11" t="s">
        <v>5369</v>
      </c>
      <c r="H1131" s="11" t="s">
        <v>2102</v>
      </c>
      <c r="I1131" s="11" t="s">
        <v>3383</v>
      </c>
      <c r="J1131" s="2" t="s">
        <v>177</v>
      </c>
      <c r="L1131" s="2" t="s">
        <v>5201</v>
      </c>
      <c r="M1131" s="2" t="s">
        <v>5202</v>
      </c>
      <c r="N1131" s="2" t="s">
        <v>5370</v>
      </c>
      <c r="O1131" s="6" t="s">
        <v>5371</v>
      </c>
      <c r="P1131" s="7" t="str">
        <f>HYPERLINK("https://drive.google.com/file/d/1EIgp4N4M1PxeZWasTFv4WkoQ-fp0OOQG/view?usp=drivesdk","Muhajir hagar saleem - Scientific search techniques and scientific databases")</f>
        <v>Muhajir hagar saleem - Scientific search techniques and scientific databases</v>
      </c>
      <c r="Q1131" s="2" t="s">
        <v>5373</v>
      </c>
      <c r="R1131" s="2"/>
      <c r="S1131" s="2"/>
      <c r="T1131" s="2"/>
      <c r="U1131" s="2"/>
      <c r="V1131" s="2"/>
    </row>
    <row r="1132">
      <c r="B1132" s="37" t="s">
        <v>5200</v>
      </c>
      <c r="C1132" s="11" t="s">
        <v>5374</v>
      </c>
      <c r="D1132" s="11" t="s">
        <v>3169</v>
      </c>
      <c r="E1132" s="11" t="s">
        <v>159</v>
      </c>
      <c r="F1132" s="11" t="s">
        <v>229</v>
      </c>
      <c r="G1132" s="11" t="s">
        <v>230</v>
      </c>
      <c r="H1132" s="11" t="s">
        <v>612</v>
      </c>
      <c r="I1132" s="11" t="s">
        <v>5375</v>
      </c>
      <c r="J1132" s="2" t="s">
        <v>177</v>
      </c>
      <c r="L1132" s="2" t="s">
        <v>5201</v>
      </c>
      <c r="M1132" s="2" t="s">
        <v>5202</v>
      </c>
      <c r="N1132" s="2" t="s">
        <v>5376</v>
      </c>
      <c r="O1132" s="6" t="s">
        <v>5377</v>
      </c>
      <c r="P1132" s="7" t="str">
        <f>HYPERLINK("https://drive.google.com/file/d/1zo6z0l-jKODgLmKYH9ZVnjykJTH1xksK/view?usp=drivesdk","Naznaz Shawqi Malla - Scientific search techniques and scientific databases")</f>
        <v>Naznaz Shawqi Malla - Scientific search techniques and scientific databases</v>
      </c>
      <c r="Q1132" s="2" t="s">
        <v>5379</v>
      </c>
      <c r="R1132" s="2"/>
      <c r="S1132" s="2"/>
      <c r="T1132" s="2"/>
      <c r="U1132" s="2"/>
      <c r="V1132" s="2"/>
    </row>
    <row r="1133">
      <c r="B1133" s="37" t="s">
        <v>5200</v>
      </c>
      <c r="C1133" s="11" t="s">
        <v>5380</v>
      </c>
      <c r="D1133" s="11" t="s">
        <v>3846</v>
      </c>
      <c r="E1133" s="11" t="s">
        <v>159</v>
      </c>
      <c r="F1133" s="11" t="s">
        <v>1289</v>
      </c>
      <c r="G1133" s="11" t="s">
        <v>275</v>
      </c>
      <c r="H1133" s="11" t="s">
        <v>2245</v>
      </c>
      <c r="I1133" s="11" t="s">
        <v>1212</v>
      </c>
      <c r="J1133" s="2" t="s">
        <v>177</v>
      </c>
      <c r="L1133" s="2" t="s">
        <v>5201</v>
      </c>
      <c r="M1133" s="2" t="s">
        <v>5202</v>
      </c>
      <c r="N1133" s="2" t="s">
        <v>5381</v>
      </c>
      <c r="O1133" s="6" t="s">
        <v>5382</v>
      </c>
      <c r="P1133" s="7" t="str">
        <f>HYPERLINK("https://drive.google.com/file/d/1kH4l6irt8wymFS7-UyaE-HSm-KhSeqNL/view?usp=drivesdk","Nihad Muhammad qader - Scientific search techniques and scientific databases")</f>
        <v>Nihad Muhammad qader - Scientific search techniques and scientific databases</v>
      </c>
      <c r="Q1133" s="2" t="s">
        <v>5384</v>
      </c>
      <c r="R1133" s="2"/>
      <c r="S1133" s="2"/>
      <c r="T1133" s="2"/>
      <c r="U1133" s="2"/>
      <c r="V1133" s="2"/>
    </row>
    <row r="1134">
      <c r="B1134" s="37" t="s">
        <v>5200</v>
      </c>
      <c r="C1134" s="11" t="s">
        <v>5385</v>
      </c>
      <c r="D1134" s="11" t="s">
        <v>5206</v>
      </c>
      <c r="E1134" s="11" t="s">
        <v>172</v>
      </c>
      <c r="F1134" s="11" t="s">
        <v>152</v>
      </c>
      <c r="G1134" s="11" t="s">
        <v>275</v>
      </c>
      <c r="H1134" s="11" t="s">
        <v>370</v>
      </c>
      <c r="I1134" s="11" t="s">
        <v>394</v>
      </c>
      <c r="J1134" s="2" t="s">
        <v>177</v>
      </c>
      <c r="L1134" s="2" t="s">
        <v>5201</v>
      </c>
      <c r="M1134" s="2" t="s">
        <v>5202</v>
      </c>
      <c r="N1134" s="2" t="s">
        <v>5386</v>
      </c>
      <c r="O1134" s="6" t="s">
        <v>5387</v>
      </c>
      <c r="P1134" s="7" t="str">
        <f>HYPERLINK("https://drive.google.com/file/d/1Wq2tEVC9Ldd2T0isW29pdmSFonTKAtBc/view?usp=drivesdk","omar ali karim - Scientific search techniques and scientific databases")</f>
        <v>omar ali karim - Scientific search techniques and scientific databases</v>
      </c>
      <c r="Q1134" s="2" t="s">
        <v>5389</v>
      </c>
      <c r="R1134" s="2"/>
      <c r="S1134" s="2"/>
      <c r="T1134" s="2"/>
      <c r="U1134" s="2"/>
      <c r="V1134" s="2"/>
    </row>
    <row r="1135">
      <c r="B1135" s="37" t="s">
        <v>5200</v>
      </c>
      <c r="C1135" s="11" t="s">
        <v>5390</v>
      </c>
      <c r="D1135" s="11" t="s">
        <v>3169</v>
      </c>
      <c r="E1135" s="11" t="s">
        <v>159</v>
      </c>
      <c r="F1135" s="11" t="s">
        <v>213</v>
      </c>
      <c r="G1135" s="11" t="s">
        <v>5391</v>
      </c>
      <c r="H1135" s="11" t="s">
        <v>5392</v>
      </c>
      <c r="I1135" s="11" t="s">
        <v>5393</v>
      </c>
      <c r="J1135" s="2" t="s">
        <v>177</v>
      </c>
      <c r="L1135" s="2" t="s">
        <v>5201</v>
      </c>
      <c r="M1135" s="2" t="s">
        <v>5202</v>
      </c>
      <c r="N1135" s="2" t="s">
        <v>5394</v>
      </c>
      <c r="O1135" s="6" t="s">
        <v>5395</v>
      </c>
      <c r="P1135" s="7" t="str">
        <f>HYPERLINK("https://drive.google.com/file/d/1r9vzmoRVSTL9mDOoquCs2bsCl8a1YLkG/view?usp=drivesdk","Rafiq Hamadamin Maulud - Scientific search techniques and scientific databases")</f>
        <v>Rafiq Hamadamin Maulud - Scientific search techniques and scientific databases</v>
      </c>
      <c r="Q1135" s="2" t="s">
        <v>5397</v>
      </c>
      <c r="R1135" s="2"/>
      <c r="S1135" s="2"/>
      <c r="T1135" s="2"/>
      <c r="U1135" s="2"/>
      <c r="V1135" s="2"/>
    </row>
    <row r="1136">
      <c r="B1136" s="37" t="s">
        <v>5200</v>
      </c>
      <c r="C1136" s="11" t="s">
        <v>5398</v>
      </c>
      <c r="D1136" s="11" t="s">
        <v>673</v>
      </c>
      <c r="E1136" s="11" t="s">
        <v>741</v>
      </c>
      <c r="F1136" s="11" t="s">
        <v>229</v>
      </c>
      <c r="G1136" s="11" t="s">
        <v>1883</v>
      </c>
      <c r="H1136" s="11" t="s">
        <v>2554</v>
      </c>
      <c r="I1136" s="11" t="s">
        <v>5399</v>
      </c>
      <c r="J1136" s="2" t="s">
        <v>177</v>
      </c>
      <c r="L1136" s="2" t="s">
        <v>5201</v>
      </c>
      <c r="M1136" s="2" t="s">
        <v>5202</v>
      </c>
      <c r="N1136" s="2" t="s">
        <v>5400</v>
      </c>
      <c r="O1136" s="6" t="s">
        <v>5401</v>
      </c>
      <c r="P1136" s="7" t="str">
        <f>HYPERLINK("https://drive.google.com/file/d/1o6XuQLypnrAtnuls5KTQVxeXvF1ZlD-_/view?usp=drivesdk","Raghda Rafiq qadir - Scientific search techniques and scientific databases")</f>
        <v>Raghda Rafiq qadir - Scientific search techniques and scientific databases</v>
      </c>
      <c r="Q1136" s="2" t="s">
        <v>5403</v>
      </c>
      <c r="R1136" s="2"/>
      <c r="S1136" s="2"/>
      <c r="T1136" s="2"/>
      <c r="U1136" s="2"/>
      <c r="V1136" s="2"/>
    </row>
    <row r="1137">
      <c r="B1137" s="37" t="s">
        <v>5200</v>
      </c>
      <c r="C1137" s="11" t="s">
        <v>5404</v>
      </c>
      <c r="D1137" s="11" t="s">
        <v>3846</v>
      </c>
      <c r="E1137" s="11" t="s">
        <v>159</v>
      </c>
      <c r="F1137" s="11" t="s">
        <v>229</v>
      </c>
      <c r="G1137" s="11" t="s">
        <v>230</v>
      </c>
      <c r="H1137" s="11" t="s">
        <v>3802</v>
      </c>
      <c r="I1137" s="11" t="s">
        <v>5405</v>
      </c>
      <c r="J1137" s="2" t="s">
        <v>177</v>
      </c>
      <c r="L1137" s="2" t="s">
        <v>5201</v>
      </c>
      <c r="M1137" s="2" t="s">
        <v>5202</v>
      </c>
      <c r="N1137" s="2" t="s">
        <v>5406</v>
      </c>
      <c r="O1137" s="6" t="s">
        <v>5407</v>
      </c>
      <c r="P1137" s="7" t="str">
        <f>HYPERLINK("https://drive.google.com/file/d/1SfUMN7a2vFidMcTu7lfRCsZvFlfnkmxi/view?usp=drivesdk","Rebin saeed Mala haji - Scientific search techniques and scientific databases")</f>
        <v>Rebin saeed Mala haji - Scientific search techniques and scientific databases</v>
      </c>
      <c r="Q1137" s="2" t="s">
        <v>5409</v>
      </c>
      <c r="R1137" s="2"/>
      <c r="S1137" s="2"/>
      <c r="T1137" s="2"/>
      <c r="U1137" s="2"/>
      <c r="V1137" s="2"/>
    </row>
    <row r="1138">
      <c r="B1138" s="37" t="s">
        <v>5200</v>
      </c>
      <c r="C1138" s="11" t="s">
        <v>5410</v>
      </c>
      <c r="D1138" s="11" t="s">
        <v>3846</v>
      </c>
      <c r="E1138" s="11" t="s">
        <v>172</v>
      </c>
      <c r="F1138" s="12" t="s">
        <v>5411</v>
      </c>
      <c r="G1138" s="12" t="s">
        <v>5412</v>
      </c>
      <c r="H1138" s="12" t="s">
        <v>5413</v>
      </c>
      <c r="I1138" s="11" t="s">
        <v>5414</v>
      </c>
      <c r="J1138" s="2" t="s">
        <v>177</v>
      </c>
      <c r="L1138" s="2" t="s">
        <v>5201</v>
      </c>
      <c r="M1138" s="2" t="s">
        <v>5202</v>
      </c>
      <c r="N1138" s="2" t="s">
        <v>5415</v>
      </c>
      <c r="O1138" s="6" t="s">
        <v>5416</v>
      </c>
      <c r="P1138" s="7" t="str">
        <f>HYPERLINK("https://drive.google.com/file/d/1__SlwxUgp-MVwW6Uc0dpcb_hidzga9cS/view?usp=drivesdk","rezan uthman mustafa - Scientific search techniques and scientific databases")</f>
        <v>rezan uthman mustafa - Scientific search techniques and scientific databases</v>
      </c>
      <c r="Q1138" s="2" t="s">
        <v>5418</v>
      </c>
      <c r="R1138" s="2"/>
      <c r="S1138" s="2"/>
      <c r="T1138" s="2"/>
      <c r="U1138" s="2"/>
      <c r="V1138" s="2"/>
    </row>
    <row r="1139">
      <c r="B1139" s="37" t="s">
        <v>5200</v>
      </c>
      <c r="C1139" s="11" t="s">
        <v>5419</v>
      </c>
      <c r="D1139" s="11" t="s">
        <v>673</v>
      </c>
      <c r="E1139" s="11" t="s">
        <v>741</v>
      </c>
      <c r="F1139" s="11" t="s">
        <v>213</v>
      </c>
      <c r="G1139" s="11" t="s">
        <v>1883</v>
      </c>
      <c r="H1139" s="11" t="s">
        <v>282</v>
      </c>
      <c r="I1139" s="11" t="s">
        <v>5420</v>
      </c>
      <c r="J1139" s="2" t="s">
        <v>177</v>
      </c>
      <c r="L1139" s="2" t="s">
        <v>5201</v>
      </c>
      <c r="M1139" s="2" t="s">
        <v>5202</v>
      </c>
      <c r="N1139" s="2" t="s">
        <v>5421</v>
      </c>
      <c r="O1139" s="6" t="s">
        <v>5422</v>
      </c>
      <c r="P1139" s="7" t="str">
        <f>HYPERLINK("https://drive.google.com/file/d/1Ub2ljRT8LEkx90iBNuMmzROcEwG-tGsR/view?usp=drivesdk","Rezhna Mustafa Hussein - Scientific search techniques and scientific databases")</f>
        <v>Rezhna Mustafa Hussein - Scientific search techniques and scientific databases</v>
      </c>
      <c r="Q1139" s="2" t="s">
        <v>5424</v>
      </c>
      <c r="R1139" s="2"/>
      <c r="S1139" s="2"/>
      <c r="T1139" s="2"/>
      <c r="U1139" s="2"/>
      <c r="V1139" s="2"/>
    </row>
    <row r="1140">
      <c r="B1140" s="37" t="s">
        <v>5200</v>
      </c>
      <c r="C1140" s="11" t="s">
        <v>5425</v>
      </c>
      <c r="D1140" s="11" t="s">
        <v>3169</v>
      </c>
      <c r="E1140" s="11" t="s">
        <v>159</v>
      </c>
      <c r="F1140" s="11" t="s">
        <v>213</v>
      </c>
      <c r="G1140" s="11" t="s">
        <v>5426</v>
      </c>
      <c r="H1140" s="11" t="s">
        <v>5427</v>
      </c>
      <c r="I1140" s="11" t="s">
        <v>4087</v>
      </c>
      <c r="J1140" s="2" t="s">
        <v>177</v>
      </c>
      <c r="L1140" s="2" t="s">
        <v>5201</v>
      </c>
      <c r="M1140" s="2" t="s">
        <v>5202</v>
      </c>
      <c r="N1140" s="2" t="s">
        <v>5428</v>
      </c>
      <c r="O1140" s="6" t="s">
        <v>5429</v>
      </c>
      <c r="P1140" s="7" t="str">
        <f>HYPERLINK("https://drive.google.com/file/d/1-LAODX-1kAAPgIQNzzPQR2fJWWM2F9OX/view?usp=drivesdk","Ribaz Chato Biro - Scientific search techniques and scientific databases")</f>
        <v>Ribaz Chato Biro - Scientific search techniques and scientific databases</v>
      </c>
      <c r="Q1140" s="2" t="s">
        <v>5431</v>
      </c>
      <c r="R1140" s="2"/>
      <c r="S1140" s="2"/>
      <c r="T1140" s="2"/>
      <c r="U1140" s="2"/>
      <c r="V1140" s="2"/>
    </row>
    <row r="1141">
      <c r="B1141" s="37" t="s">
        <v>5200</v>
      </c>
      <c r="C1141" s="11" t="s">
        <v>260</v>
      </c>
      <c r="D1141" s="11" t="s">
        <v>5206</v>
      </c>
      <c r="E1141" s="11" t="s">
        <v>202</v>
      </c>
      <c r="F1141" s="11" t="s">
        <v>152</v>
      </c>
      <c r="G1141" s="11" t="s">
        <v>708</v>
      </c>
      <c r="H1141" s="11" t="s">
        <v>527</v>
      </c>
      <c r="I1141" s="11" t="s">
        <v>262</v>
      </c>
      <c r="J1141" s="2" t="s">
        <v>177</v>
      </c>
      <c r="L1141" s="2" t="s">
        <v>5201</v>
      </c>
      <c r="M1141" s="2" t="s">
        <v>5202</v>
      </c>
      <c r="N1141" s="2" t="s">
        <v>5432</v>
      </c>
      <c r="O1141" s="6" t="s">
        <v>5433</v>
      </c>
      <c r="P1141" s="7" t="str">
        <f>HYPERLINK("https://drive.google.com/file/d/1rIO6OPSm3LXqmyIkJQL1kRg8xTsGigXH/view?usp=drivesdk","saadaldeen muhammad nuri saed - Scientific search techniques and scientific databases")</f>
        <v>saadaldeen muhammad nuri saed - Scientific search techniques and scientific databases</v>
      </c>
      <c r="Q1141" s="2" t="s">
        <v>5435</v>
      </c>
      <c r="R1141" s="2"/>
      <c r="S1141" s="2"/>
      <c r="T1141" s="2"/>
      <c r="U1141" s="2"/>
      <c r="V1141" s="2"/>
    </row>
    <row r="1142">
      <c r="B1142" s="37" t="s">
        <v>5200</v>
      </c>
      <c r="C1142" s="11" t="s">
        <v>5436</v>
      </c>
      <c r="D1142" s="11" t="s">
        <v>5206</v>
      </c>
      <c r="E1142" s="11" t="s">
        <v>172</v>
      </c>
      <c r="F1142" s="11" t="s">
        <v>1289</v>
      </c>
      <c r="G1142" s="11" t="s">
        <v>275</v>
      </c>
      <c r="H1142" s="11" t="s">
        <v>282</v>
      </c>
      <c r="I1142" s="11" t="s">
        <v>5437</v>
      </c>
      <c r="J1142" s="2" t="s">
        <v>177</v>
      </c>
      <c r="L1142" s="2" t="s">
        <v>5201</v>
      </c>
      <c r="M1142" s="2" t="s">
        <v>5202</v>
      </c>
      <c r="N1142" s="2" t="s">
        <v>5438</v>
      </c>
      <c r="O1142" s="6" t="s">
        <v>5439</v>
      </c>
      <c r="P1142" s="7" t="str">
        <f>HYPERLINK("https://drive.google.com/file/d/1XAXbNGF6yn_iC9lmDwchACSWuSV-CQNF/view?usp=drivesdk","Saeid Moloudzadeh - Scientific search techniques and scientific databases")</f>
        <v>Saeid Moloudzadeh - Scientific search techniques and scientific databases</v>
      </c>
      <c r="Q1142" s="2" t="s">
        <v>5441</v>
      </c>
      <c r="R1142" s="2"/>
      <c r="S1142" s="2"/>
      <c r="T1142" s="2"/>
      <c r="U1142" s="2"/>
      <c r="V1142" s="2"/>
    </row>
    <row r="1143">
      <c r="B1143" s="37" t="s">
        <v>5200</v>
      </c>
      <c r="C1143" s="11" t="s">
        <v>2124</v>
      </c>
      <c r="D1143" s="11" t="s">
        <v>5206</v>
      </c>
      <c r="E1143" s="11" t="s">
        <v>172</v>
      </c>
      <c r="F1143" s="11" t="s">
        <v>229</v>
      </c>
      <c r="G1143" s="11" t="s">
        <v>275</v>
      </c>
      <c r="H1143" s="11" t="s">
        <v>2287</v>
      </c>
      <c r="I1143" s="11" t="s">
        <v>247</v>
      </c>
      <c r="J1143" s="2" t="s">
        <v>177</v>
      </c>
      <c r="L1143" s="2" t="s">
        <v>5201</v>
      </c>
      <c r="M1143" s="2" t="s">
        <v>5202</v>
      </c>
      <c r="N1143" s="2" t="s">
        <v>5442</v>
      </c>
      <c r="O1143" s="6" t="s">
        <v>5443</v>
      </c>
      <c r="P1143" s="7" t="str">
        <f>HYPERLINK("https://drive.google.com/file/d/1NSQYfZvxkADshArTE_EQaq0Bw8ogb9ZM/view?usp=drivesdk","SAMIAA JAMIL - Scientific search techniques and scientific databases")</f>
        <v>SAMIAA JAMIL - Scientific search techniques and scientific databases</v>
      </c>
      <c r="Q1143" s="2" t="s">
        <v>5445</v>
      </c>
      <c r="R1143" s="2"/>
      <c r="S1143" s="2"/>
      <c r="T1143" s="2"/>
      <c r="U1143" s="2"/>
      <c r="V1143" s="2"/>
    </row>
    <row r="1144">
      <c r="B1144" s="37" t="s">
        <v>5200</v>
      </c>
      <c r="C1144" s="11" t="s">
        <v>5446</v>
      </c>
      <c r="D1144" s="11" t="s">
        <v>673</v>
      </c>
      <c r="E1144" s="11" t="s">
        <v>741</v>
      </c>
      <c r="F1144" s="11" t="s">
        <v>152</v>
      </c>
      <c r="G1144" s="11" t="s">
        <v>5447</v>
      </c>
      <c r="H1144" s="11" t="s">
        <v>341</v>
      </c>
      <c r="I1144" s="11" t="s">
        <v>418</v>
      </c>
      <c r="J1144" s="2" t="s">
        <v>177</v>
      </c>
      <c r="L1144" s="2" t="s">
        <v>5201</v>
      </c>
      <c r="M1144" s="2" t="s">
        <v>5202</v>
      </c>
      <c r="N1144" s="2" t="s">
        <v>5448</v>
      </c>
      <c r="O1144" s="6" t="s">
        <v>5449</v>
      </c>
      <c r="P1144" s="7" t="str">
        <f>HYPERLINK("https://drive.google.com/file/d/1BqOPiBgG3jRzVTZAzGCMG6YaJTOhCX_m/view?usp=drivesdk","sarwan maaroof qadir - Scientific search techniques and scientific databases")</f>
        <v>sarwan maaroof qadir - Scientific search techniques and scientific databases</v>
      </c>
      <c r="Q1144" s="2" t="s">
        <v>5451</v>
      </c>
      <c r="R1144" s="2"/>
      <c r="S1144" s="2"/>
      <c r="T1144" s="2"/>
      <c r="U1144" s="2"/>
      <c r="V1144" s="2"/>
    </row>
    <row r="1145">
      <c r="B1145" s="37" t="s">
        <v>5200</v>
      </c>
      <c r="C1145" s="11" t="s">
        <v>5452</v>
      </c>
      <c r="D1145" s="11" t="s">
        <v>4140</v>
      </c>
      <c r="E1145" s="11" t="s">
        <v>5453</v>
      </c>
      <c r="F1145" s="11" t="s">
        <v>213</v>
      </c>
      <c r="G1145" s="11" t="s">
        <v>830</v>
      </c>
      <c r="H1145" s="11" t="s">
        <v>5454</v>
      </c>
      <c r="I1145" s="11" t="s">
        <v>5455</v>
      </c>
      <c r="J1145" s="2" t="s">
        <v>177</v>
      </c>
      <c r="L1145" s="2" t="s">
        <v>5201</v>
      </c>
      <c r="M1145" s="2" t="s">
        <v>5202</v>
      </c>
      <c r="N1145" s="2" t="s">
        <v>5456</v>
      </c>
      <c r="O1145" s="6" t="s">
        <v>5457</v>
      </c>
      <c r="P1145" s="7" t="str">
        <f>HYPERLINK("https://drive.google.com/file/d/1d2vSAYn4WJZVQdCxErZXFO8wvh4tBsI_/view?usp=drivesdk","Saya Rashid Ahmed Raq - Scientific search techniques and scientific databases")</f>
        <v>Saya Rashid Ahmed Raq - Scientific search techniques and scientific databases</v>
      </c>
      <c r="Q1145" s="2" t="s">
        <v>5459</v>
      </c>
      <c r="R1145" s="2"/>
      <c r="S1145" s="2"/>
      <c r="T1145" s="2"/>
      <c r="U1145" s="2"/>
      <c r="V1145" s="2"/>
    </row>
    <row r="1146">
      <c r="B1146" s="37" t="s">
        <v>5200</v>
      </c>
      <c r="C1146" s="11" t="s">
        <v>5460</v>
      </c>
      <c r="D1146" s="11" t="s">
        <v>4037</v>
      </c>
      <c r="E1146" s="11" t="s">
        <v>741</v>
      </c>
      <c r="F1146" s="11" t="s">
        <v>2834</v>
      </c>
      <c r="G1146" s="11" t="s">
        <v>2388</v>
      </c>
      <c r="H1146" s="11" t="s">
        <v>5461</v>
      </c>
      <c r="I1146" s="11" t="s">
        <v>5462</v>
      </c>
      <c r="J1146" s="2" t="s">
        <v>177</v>
      </c>
      <c r="L1146" s="2" t="s">
        <v>5201</v>
      </c>
      <c r="M1146" s="2" t="s">
        <v>5202</v>
      </c>
      <c r="N1146" s="2" t="s">
        <v>5463</v>
      </c>
      <c r="O1146" s="6" t="s">
        <v>5464</v>
      </c>
      <c r="P1146" s="7" t="str">
        <f>HYPERLINK("https://drive.google.com/file/d/1hPSFUABKkZwlScqhjTYBuLQK15JZLbBE/view?usp=drivesdk","shahryar nazhad yousif - Scientific search techniques and scientific databases")</f>
        <v>shahryar nazhad yousif - Scientific search techniques and scientific databases</v>
      </c>
      <c r="Q1146" s="2" t="s">
        <v>5466</v>
      </c>
      <c r="R1146" s="2"/>
      <c r="S1146" s="2"/>
      <c r="T1146" s="2"/>
      <c r="U1146" s="2"/>
      <c r="V1146" s="2"/>
    </row>
    <row r="1147">
      <c r="B1147" s="37" t="s">
        <v>5200</v>
      </c>
      <c r="C1147" s="11" t="s">
        <v>2095</v>
      </c>
      <c r="D1147" s="11" t="s">
        <v>5206</v>
      </c>
      <c r="E1147" s="11" t="s">
        <v>202</v>
      </c>
      <c r="F1147" s="11" t="s">
        <v>229</v>
      </c>
      <c r="G1147" s="11" t="s">
        <v>275</v>
      </c>
      <c r="H1147" s="11" t="s">
        <v>1290</v>
      </c>
      <c r="I1147" s="11" t="s">
        <v>1129</v>
      </c>
      <c r="J1147" s="2" t="s">
        <v>177</v>
      </c>
      <c r="L1147" s="2" t="s">
        <v>5201</v>
      </c>
      <c r="M1147" s="2" t="s">
        <v>5202</v>
      </c>
      <c r="N1147" s="2" t="s">
        <v>5467</v>
      </c>
      <c r="O1147" s="6" t="s">
        <v>5468</v>
      </c>
      <c r="P1147" s="7" t="str">
        <f>HYPERLINK("https://drive.google.com/file/d/1byH6Agq3OwbjRosRNXQR49Z7pSKkI8pn/view?usp=drivesdk","Shamal salahaddin Ahmed - Scientific search techniques and scientific databases")</f>
        <v>Shamal salahaddin Ahmed - Scientific search techniques and scientific databases</v>
      </c>
      <c r="Q1147" s="2" t="s">
        <v>5470</v>
      </c>
      <c r="R1147" s="2"/>
      <c r="S1147" s="2"/>
      <c r="T1147" s="2"/>
      <c r="U1147" s="2"/>
      <c r="V1147" s="2"/>
    </row>
    <row r="1148">
      <c r="B1148" s="37" t="s">
        <v>5200</v>
      </c>
      <c r="C1148" s="11" t="s">
        <v>5471</v>
      </c>
      <c r="D1148" s="11" t="s">
        <v>3846</v>
      </c>
      <c r="E1148" s="11" t="s">
        <v>159</v>
      </c>
      <c r="F1148" s="11" t="s">
        <v>152</v>
      </c>
      <c r="G1148" s="11" t="s">
        <v>153</v>
      </c>
      <c r="H1148" s="11" t="s">
        <v>932</v>
      </c>
      <c r="I1148" s="11" t="s">
        <v>5472</v>
      </c>
      <c r="J1148" s="2" t="s">
        <v>177</v>
      </c>
      <c r="L1148" s="2" t="s">
        <v>5201</v>
      </c>
      <c r="M1148" s="2" t="s">
        <v>5202</v>
      </c>
      <c r="N1148" s="2" t="s">
        <v>5473</v>
      </c>
      <c r="O1148" s="6" t="s">
        <v>5474</v>
      </c>
      <c r="P1148" s="7" t="str">
        <f>HYPERLINK("https://drive.google.com/file/d/1VnfCeOQ9GvAbWjHeKttsyveVYi_XS5CP/view?usp=drivesdk","sirwan abdullah ahmed - Scientific search techniques and scientific databases")</f>
        <v>sirwan abdullah ahmed - Scientific search techniques and scientific databases</v>
      </c>
      <c r="Q1148" s="2" t="s">
        <v>5476</v>
      </c>
      <c r="R1148" s="2"/>
      <c r="S1148" s="2"/>
      <c r="T1148" s="2"/>
      <c r="U1148" s="2"/>
      <c r="V1148" s="2"/>
    </row>
    <row r="1149">
      <c r="B1149" s="37" t="s">
        <v>5200</v>
      </c>
      <c r="C1149" s="11" t="s">
        <v>4815</v>
      </c>
      <c r="D1149" s="11" t="s">
        <v>3846</v>
      </c>
      <c r="E1149" s="11" t="s">
        <v>159</v>
      </c>
      <c r="F1149" s="11" t="s">
        <v>2258</v>
      </c>
      <c r="G1149" s="11" t="s">
        <v>275</v>
      </c>
      <c r="H1149" s="11" t="s">
        <v>612</v>
      </c>
      <c r="I1149" s="11" t="s">
        <v>2259</v>
      </c>
      <c r="J1149" s="2" t="s">
        <v>177</v>
      </c>
      <c r="L1149" s="2" t="s">
        <v>5201</v>
      </c>
      <c r="M1149" s="2" t="s">
        <v>5202</v>
      </c>
      <c r="N1149" s="2" t="s">
        <v>5477</v>
      </c>
      <c r="O1149" s="6" t="s">
        <v>5478</v>
      </c>
      <c r="P1149" s="7" t="str">
        <f>HYPERLINK("https://drive.google.com/file/d/1jfCA7_wMu2Nyap9sQk2k_bGwkn_0ALwc/view?usp=drivesdk","Srwa Mustafa - Scientific search techniques and scientific databases")</f>
        <v>Srwa Mustafa - Scientific search techniques and scientific databases</v>
      </c>
      <c r="Q1149" s="2" t="s">
        <v>5480</v>
      </c>
      <c r="R1149" s="2"/>
      <c r="S1149" s="2"/>
      <c r="T1149" s="2"/>
      <c r="U1149" s="2"/>
      <c r="V1149" s="2"/>
    </row>
    <row r="1150">
      <c r="B1150" s="37" t="s">
        <v>5200</v>
      </c>
      <c r="C1150" s="11" t="s">
        <v>922</v>
      </c>
      <c r="D1150" s="11" t="s">
        <v>3846</v>
      </c>
      <c r="E1150" s="11" t="s">
        <v>159</v>
      </c>
      <c r="F1150" s="12" t="s">
        <v>923</v>
      </c>
      <c r="G1150" s="12" t="s">
        <v>3070</v>
      </c>
      <c r="H1150" s="12" t="s">
        <v>1869</v>
      </c>
      <c r="I1150" s="11" t="s">
        <v>926</v>
      </c>
      <c r="J1150" s="2" t="s">
        <v>177</v>
      </c>
      <c r="L1150" s="2" t="s">
        <v>5201</v>
      </c>
      <c r="M1150" s="2" t="s">
        <v>5202</v>
      </c>
      <c r="N1150" s="2" t="s">
        <v>5481</v>
      </c>
      <c r="O1150" s="6" t="s">
        <v>5482</v>
      </c>
      <c r="P1150" s="7" t="str">
        <f>HYPERLINK("https://drive.google.com/file/d/1wVWY2mEaYv7iJP-XdbSdQUmhxDNlqqrW/view?usp=drivesdk","Taha Aziz Ahmed - Scientific search techniques and scientific databases")</f>
        <v>Taha Aziz Ahmed - Scientific search techniques and scientific databases</v>
      </c>
      <c r="Q1150" s="2" t="s">
        <v>5484</v>
      </c>
      <c r="R1150" s="2"/>
      <c r="S1150" s="2"/>
      <c r="T1150" s="2"/>
      <c r="U1150" s="2"/>
      <c r="V1150" s="2"/>
    </row>
    <row r="1151">
      <c r="B1151" s="37" t="s">
        <v>5200</v>
      </c>
      <c r="C1151" s="11" t="s">
        <v>281</v>
      </c>
      <c r="D1151" s="11" t="s">
        <v>3846</v>
      </c>
      <c r="E1151" s="11" t="s">
        <v>5485</v>
      </c>
      <c r="F1151" s="11" t="s">
        <v>229</v>
      </c>
      <c r="G1151" s="11" t="s">
        <v>275</v>
      </c>
      <c r="H1151" s="11" t="s">
        <v>282</v>
      </c>
      <c r="I1151" s="11" t="s">
        <v>283</v>
      </c>
      <c r="J1151" s="2" t="s">
        <v>177</v>
      </c>
      <c r="L1151" s="2" t="s">
        <v>5201</v>
      </c>
      <c r="M1151" s="2" t="s">
        <v>5202</v>
      </c>
      <c r="N1151" s="2" t="s">
        <v>5486</v>
      </c>
      <c r="O1151" s="6" t="s">
        <v>5487</v>
      </c>
      <c r="P1151" s="7" t="str">
        <f>HYPERLINK("https://drive.google.com/file/d/1JLS_PuVZjrCHXHI1NVLGvcrOc4d8wfL8/view?usp=drivesdk","Taher Sheikh Mohammed - Scientific search techniques and scientific databases")</f>
        <v>Taher Sheikh Mohammed - Scientific search techniques and scientific databases</v>
      </c>
      <c r="Q1151" s="2" t="s">
        <v>5489</v>
      </c>
      <c r="R1151" s="2"/>
      <c r="S1151" s="2"/>
      <c r="T1151" s="2"/>
      <c r="U1151" s="2"/>
      <c r="V1151" s="2"/>
    </row>
    <row r="1152">
      <c r="B1152" s="37" t="s">
        <v>5200</v>
      </c>
      <c r="C1152" s="11" t="s">
        <v>1151</v>
      </c>
      <c r="D1152" s="11" t="s">
        <v>3169</v>
      </c>
      <c r="E1152" s="11" t="s">
        <v>159</v>
      </c>
      <c r="F1152" s="11" t="s">
        <v>213</v>
      </c>
      <c r="G1152" s="11" t="s">
        <v>1483</v>
      </c>
      <c r="H1152" s="11" t="s">
        <v>1290</v>
      </c>
      <c r="I1152" s="11" t="s">
        <v>1152</v>
      </c>
      <c r="J1152" s="2" t="s">
        <v>177</v>
      </c>
      <c r="L1152" s="2" t="s">
        <v>5201</v>
      </c>
      <c r="M1152" s="2" t="s">
        <v>5202</v>
      </c>
      <c r="N1152" s="2" t="s">
        <v>5490</v>
      </c>
      <c r="O1152" s="6" t="s">
        <v>5491</v>
      </c>
      <c r="P1152" s="7" t="str">
        <f>HYPERLINK("https://drive.google.com/file/d/1_2D5u2EOslJFiyvPY9SyjU2VEYFve8JV/view?usp=drivesdk","Talha Khanafdl Omar - Scientific search techniques and scientific databases")</f>
        <v>Talha Khanafdl Omar - Scientific search techniques and scientific databases</v>
      </c>
      <c r="Q1152" s="2" t="s">
        <v>5493</v>
      </c>
      <c r="R1152" s="2"/>
      <c r="S1152" s="2"/>
      <c r="T1152" s="2"/>
      <c r="U1152" s="2"/>
      <c r="V1152" s="2"/>
    </row>
    <row r="1153">
      <c r="B1153" s="37" t="s">
        <v>5200</v>
      </c>
      <c r="C1153" s="11" t="s">
        <v>5494</v>
      </c>
      <c r="D1153" s="11" t="s">
        <v>5206</v>
      </c>
      <c r="E1153" s="11" t="s">
        <v>172</v>
      </c>
      <c r="F1153" s="11" t="s">
        <v>229</v>
      </c>
      <c r="G1153" s="11" t="s">
        <v>275</v>
      </c>
      <c r="H1153" s="11" t="s">
        <v>612</v>
      </c>
      <c r="I1153" s="11" t="s">
        <v>4081</v>
      </c>
      <c r="J1153" s="2" t="s">
        <v>177</v>
      </c>
      <c r="L1153" s="2" t="s">
        <v>5201</v>
      </c>
      <c r="M1153" s="2" t="s">
        <v>5202</v>
      </c>
      <c r="N1153" s="2" t="s">
        <v>5495</v>
      </c>
      <c r="O1153" s="6" t="s">
        <v>5496</v>
      </c>
      <c r="P1153" s="7" t="str">
        <f>HYPERLINK("https://drive.google.com/file/d/14WTxzW1cksPRtuJhEXtVGz4mHd0OrKh8/view?usp=drivesdk","Talib Muhmmad sharif Omer - Scientific search techniques and scientific databases")</f>
        <v>Talib Muhmmad sharif Omer - Scientific search techniques and scientific databases</v>
      </c>
      <c r="Q1153" s="2" t="s">
        <v>5498</v>
      </c>
      <c r="R1153" s="2"/>
      <c r="S1153" s="2"/>
      <c r="T1153" s="2"/>
      <c r="U1153" s="2"/>
      <c r="V1153" s="2"/>
    </row>
    <row r="1154">
      <c r="B1154" s="37" t="s">
        <v>5200</v>
      </c>
      <c r="C1154" s="11" t="s">
        <v>5499</v>
      </c>
      <c r="D1154" s="11" t="s">
        <v>3846</v>
      </c>
      <c r="E1154" s="11" t="s">
        <v>159</v>
      </c>
      <c r="F1154" s="11" t="s">
        <v>229</v>
      </c>
      <c r="G1154" s="11" t="s">
        <v>275</v>
      </c>
      <c r="H1154" s="11" t="s">
        <v>282</v>
      </c>
      <c r="I1154" s="11" t="s">
        <v>1104</v>
      </c>
      <c r="J1154" s="2" t="s">
        <v>177</v>
      </c>
      <c r="L1154" s="2" t="s">
        <v>5201</v>
      </c>
      <c r="M1154" s="2" t="s">
        <v>5202</v>
      </c>
      <c r="N1154" s="2" t="s">
        <v>5500</v>
      </c>
      <c r="O1154" s="6" t="s">
        <v>5501</v>
      </c>
      <c r="P1154" s="7" t="str">
        <f>HYPERLINK("https://drive.google.com/file/d/11FGU-uyYCNF_6MQH85D5ek2ekdrVA52X/view?usp=drivesdk","Wlat Jalal Hamad - Scientific search techniques and scientific databases")</f>
        <v>Wlat Jalal Hamad - Scientific search techniques and scientific databases</v>
      </c>
      <c r="Q1154" s="2" t="s">
        <v>5503</v>
      </c>
      <c r="R1154" s="2"/>
      <c r="S1154" s="2"/>
      <c r="T1154" s="2"/>
      <c r="U1154" s="2"/>
      <c r="V1154" s="2"/>
    </row>
    <row r="1155">
      <c r="B1155" s="37" t="s">
        <v>5200</v>
      </c>
      <c r="C1155" s="12" t="s">
        <v>5504</v>
      </c>
      <c r="D1155" s="11" t="s">
        <v>5206</v>
      </c>
      <c r="E1155" s="11" t="s">
        <v>172</v>
      </c>
      <c r="F1155" s="11" t="s">
        <v>152</v>
      </c>
      <c r="G1155" s="11" t="s">
        <v>153</v>
      </c>
      <c r="H1155" s="11" t="s">
        <v>370</v>
      </c>
      <c r="I1155" s="11" t="s">
        <v>394</v>
      </c>
      <c r="J1155" s="2" t="s">
        <v>177</v>
      </c>
      <c r="L1155" s="2" t="s">
        <v>5201</v>
      </c>
      <c r="M1155" s="2" t="s">
        <v>5202</v>
      </c>
      <c r="N1155" s="2" t="s">
        <v>5505</v>
      </c>
      <c r="O1155" s="6" t="s">
        <v>5506</v>
      </c>
      <c r="P1155" s="7" t="str">
        <f>HYPERLINK("https://drive.google.com/file/d/1zrBdNkabKXboEFQg0xhreB24kxgsBJmg/view?usp=drivesdk","د. عمر عالی كریم - Scientific search techniques and scientific databases")</f>
        <v>د. عمر عالی كریم - Scientific search techniques and scientific databases</v>
      </c>
      <c r="Q1155" s="2" t="s">
        <v>5508</v>
      </c>
      <c r="R1155" s="2"/>
      <c r="S1155" s="2"/>
      <c r="T1155" s="2"/>
      <c r="U1155" s="2"/>
      <c r="V1155" s="2"/>
    </row>
    <row r="1156">
      <c r="B1156" s="37" t="s">
        <v>5200</v>
      </c>
      <c r="C1156" s="12" t="s">
        <v>4933</v>
      </c>
      <c r="D1156" s="11" t="s">
        <v>3846</v>
      </c>
      <c r="E1156" s="11" t="s">
        <v>172</v>
      </c>
      <c r="F1156" s="12" t="s">
        <v>5509</v>
      </c>
      <c r="G1156" s="12" t="s">
        <v>4934</v>
      </c>
      <c r="H1156" s="12" t="s">
        <v>4935</v>
      </c>
      <c r="I1156" s="11" t="s">
        <v>1004</v>
      </c>
      <c r="J1156" s="2" t="s">
        <v>177</v>
      </c>
      <c r="L1156" s="2" t="s">
        <v>5201</v>
      </c>
      <c r="M1156" s="2" t="s">
        <v>5202</v>
      </c>
      <c r="N1156" s="2" t="s">
        <v>5510</v>
      </c>
      <c r="O1156" s="6" t="s">
        <v>5511</v>
      </c>
      <c r="P1156" s="7" t="str">
        <f>HYPERLINK("https://drive.google.com/file/d/1P29xDVBnOFFyPQpGkpGH5xBh_yGZu32a/view?usp=drivesdk","دلاور كریم عمر - Scientific search techniques and scientific databases")</f>
        <v>دلاور كریم عمر - Scientific search techniques and scientific databases</v>
      </c>
      <c r="Q1156" s="2" t="s">
        <v>5513</v>
      </c>
      <c r="R1156" s="2"/>
      <c r="S1156" s="2"/>
      <c r="T1156" s="2"/>
      <c r="U1156" s="2"/>
      <c r="V1156" s="2"/>
    </row>
    <row r="1157">
      <c r="B1157" s="37" t="s">
        <v>5200</v>
      </c>
      <c r="C1157" s="12" t="s">
        <v>4718</v>
      </c>
      <c r="D1157" s="11" t="s">
        <v>5206</v>
      </c>
      <c r="E1157" s="11" t="s">
        <v>202</v>
      </c>
      <c r="F1157" s="12" t="s">
        <v>5509</v>
      </c>
      <c r="G1157" s="12" t="s">
        <v>4719</v>
      </c>
      <c r="H1157" s="12" t="s">
        <v>4720</v>
      </c>
      <c r="I1157" s="11" t="s">
        <v>1037</v>
      </c>
      <c r="J1157" s="2" t="s">
        <v>177</v>
      </c>
      <c r="L1157" s="2" t="s">
        <v>5201</v>
      </c>
      <c r="M1157" s="2" t="s">
        <v>5202</v>
      </c>
      <c r="N1157" s="2" t="s">
        <v>5514</v>
      </c>
      <c r="O1157" s="6" t="s">
        <v>5515</v>
      </c>
      <c r="P1157" s="7" t="str">
        <f>HYPERLINK("https://drive.google.com/file/d/1j1JrcFfBniybu8FT2PNta91HSkXhjKIG/view?usp=drivesdk","ميران محمد صالح - Scientific search techniques and scientific databases")</f>
        <v>ميران محمد صالح - Scientific search techniques and scientific databases</v>
      </c>
      <c r="Q1157" s="2" t="s">
        <v>5517</v>
      </c>
      <c r="R1157" s="2"/>
      <c r="S1157" s="2"/>
      <c r="T1157" s="2"/>
      <c r="U1157" s="2"/>
      <c r="V1157" s="2"/>
    </row>
    <row r="1158">
      <c r="B1158" s="37" t="s">
        <v>5200</v>
      </c>
      <c r="C1158" s="12" t="s">
        <v>5518</v>
      </c>
      <c r="D1158" s="11" t="s">
        <v>3846</v>
      </c>
      <c r="E1158" s="11" t="s">
        <v>159</v>
      </c>
      <c r="F1158" s="12" t="s">
        <v>5509</v>
      </c>
      <c r="G1158" s="12" t="s">
        <v>3070</v>
      </c>
      <c r="H1158" s="12" t="s">
        <v>4028</v>
      </c>
      <c r="I1158" s="11" t="s">
        <v>5519</v>
      </c>
      <c r="J1158" s="2" t="s">
        <v>177</v>
      </c>
      <c r="L1158" s="2" t="s">
        <v>5201</v>
      </c>
      <c r="M1158" s="2" t="s">
        <v>5202</v>
      </c>
      <c r="N1158" s="2" t="s">
        <v>5520</v>
      </c>
      <c r="O1158" s="6" t="s">
        <v>5521</v>
      </c>
      <c r="P1158" s="7" t="str">
        <f>HYPERLINK("https://drive.google.com/file/d/1ud5383xZiew99TU0r7hq1mtP6h9la_je/view?usp=drivesdk","هاژە چیچۆ محمدئەمین - Scientific search techniques and scientific databases")</f>
        <v>هاژە چیچۆ محمدئەمین - Scientific search techniques and scientific databases</v>
      </c>
      <c r="Q1158" s="2" t="s">
        <v>5523</v>
      </c>
      <c r="R1158" s="2"/>
      <c r="S1158" s="2"/>
      <c r="T1158" s="2"/>
      <c r="U1158" s="2"/>
      <c r="V1158" s="2"/>
    </row>
    <row r="1159">
      <c r="A1159" s="46"/>
      <c r="B1159" s="8" t="s">
        <v>5524</v>
      </c>
      <c r="C1159" s="2" t="s">
        <v>5525</v>
      </c>
      <c r="D1159" s="2" t="s">
        <v>158</v>
      </c>
      <c r="E1159" s="2" t="s">
        <v>172</v>
      </c>
      <c r="F1159" s="2" t="s">
        <v>5526</v>
      </c>
      <c r="G1159" s="2" t="s">
        <v>5527</v>
      </c>
      <c r="H1159" s="2" t="s">
        <v>5528</v>
      </c>
      <c r="I1159" s="2" t="s">
        <v>5529</v>
      </c>
      <c r="J1159" s="2" t="s">
        <v>207</v>
      </c>
      <c r="L1159" s="2" t="s">
        <v>1060</v>
      </c>
      <c r="M1159" s="47">
        <v>44308.0</v>
      </c>
      <c r="N1159" s="2" t="s">
        <v>5530</v>
      </c>
      <c r="O1159" s="6" t="s">
        <v>5531</v>
      </c>
      <c r="P1159" s="7" t="str">
        <f>HYPERLINK("https://drive.google.com/file/d/1gNlMPoBPqu3lLMsOr3Rfl0v3Uj9BESMY/view?usp=drivesdk","parween abdullha khudhur - بەرزڕاگرتنی ڕۆژی ڕۆژنامەگەریی کوردی")</f>
        <v>parween abdullha khudhur - بەرزڕاگرتنی ڕۆژی ڕۆژنامەگەریی کوردی</v>
      </c>
      <c r="Q1159" s="2" t="s">
        <v>5533</v>
      </c>
      <c r="R1159" s="2"/>
      <c r="S1159" s="2"/>
      <c r="T1159" s="2"/>
      <c r="U1159" s="2"/>
      <c r="V1159" s="2"/>
    </row>
    <row r="1160">
      <c r="B1160" s="8" t="s">
        <v>5524</v>
      </c>
      <c r="C1160" s="2" t="s">
        <v>1334</v>
      </c>
      <c r="D1160" s="16" t="s">
        <v>171</v>
      </c>
      <c r="E1160" s="17" t="s">
        <v>289</v>
      </c>
      <c r="F1160" s="16" t="s">
        <v>229</v>
      </c>
      <c r="G1160" s="16" t="s">
        <v>275</v>
      </c>
      <c r="H1160" s="16" t="s">
        <v>223</v>
      </c>
      <c r="I1160" s="2" t="s">
        <v>4856</v>
      </c>
      <c r="J1160" s="2" t="s">
        <v>177</v>
      </c>
      <c r="K1160" s="2" t="s">
        <v>558</v>
      </c>
      <c r="L1160" s="2" t="s">
        <v>1060</v>
      </c>
      <c r="M1160" s="47">
        <v>44308.0</v>
      </c>
      <c r="N1160" s="2" t="s">
        <v>5534</v>
      </c>
      <c r="O1160" s="6" t="s">
        <v>5535</v>
      </c>
      <c r="P1160" s="7" t="str">
        <f>HYPERLINK("https://drive.google.com/file/d/1aUhxToHtqaA6f4YWvMH1oWNVJ3Z9la0C/view?usp=drivesdk","Falih Jaaz Shlsh - بەرزڕاگرتنی ڕۆژی ڕۆژنامەگەریی کوردی")</f>
        <v>Falih Jaaz Shlsh - بەرزڕاگرتنی ڕۆژی ڕۆژنامەگەریی کوردی</v>
      </c>
      <c r="Q1160" s="2" t="s">
        <v>5537</v>
      </c>
      <c r="R1160" s="2"/>
      <c r="S1160" s="2"/>
      <c r="T1160" s="2"/>
      <c r="U1160" s="2"/>
      <c r="V1160" s="2"/>
    </row>
    <row r="1161">
      <c r="B1161" s="8" t="s">
        <v>5538</v>
      </c>
      <c r="C1161" s="2" t="s">
        <v>1330</v>
      </c>
      <c r="D1161" s="2" t="s">
        <v>158</v>
      </c>
      <c r="E1161" s="2" t="s">
        <v>159</v>
      </c>
      <c r="F1161" s="16" t="s">
        <v>229</v>
      </c>
      <c r="G1161" s="16" t="s">
        <v>275</v>
      </c>
      <c r="H1161" s="16" t="s">
        <v>223</v>
      </c>
      <c r="I1161" s="2" t="s">
        <v>155</v>
      </c>
      <c r="J1161" s="2" t="s">
        <v>177</v>
      </c>
      <c r="L1161" s="2" t="s">
        <v>1060</v>
      </c>
      <c r="M1161" s="5">
        <v>44318.0</v>
      </c>
      <c r="N1161" s="2" t="s">
        <v>5539</v>
      </c>
      <c r="O1161" s="6" t="s">
        <v>5540</v>
      </c>
      <c r="P1161" s="1" t="str">
        <f>HYPERLINK("https://drive.google.com/file/d/1VMANkWtjPR1_SpdW865IR2iYp3FIU6RX/view?usp=drivesdk";"HERSH YOUSIF HAMADAMEEN - دەنگبێژیی وەك گێڕانەوەی ڕابردوو "نرخاندن و لێكۆڵینەوە"")</f>
        <v>#ERROR!</v>
      </c>
      <c r="Q1161" s="2" t="s">
        <v>5541</v>
      </c>
      <c r="R1161" s="2"/>
      <c r="S1161" s="2"/>
      <c r="T1161" s="2"/>
      <c r="U1161" s="2"/>
      <c r="V1161" s="2"/>
    </row>
    <row r="1162">
      <c r="A1162" s="19">
        <v>44776.903969907406</v>
      </c>
      <c r="B1162" s="11" t="s">
        <v>5542</v>
      </c>
      <c r="C1162" s="11" t="s">
        <v>3571</v>
      </c>
      <c r="D1162" s="11" t="s">
        <v>158</v>
      </c>
      <c r="E1162" s="11" t="s">
        <v>159</v>
      </c>
      <c r="F1162" s="11" t="s">
        <v>1289</v>
      </c>
      <c r="G1162" s="11" t="s">
        <v>5543</v>
      </c>
      <c r="H1162" s="11" t="s">
        <v>2005</v>
      </c>
      <c r="I1162" s="11" t="s">
        <v>3410</v>
      </c>
      <c r="J1162" s="11" t="s">
        <v>197</v>
      </c>
      <c r="L1162" s="2" t="s">
        <v>5544</v>
      </c>
      <c r="M1162" s="5">
        <v>44628.0</v>
      </c>
      <c r="N1162" s="2" t="s">
        <v>5545</v>
      </c>
      <c r="O1162" s="6" t="s">
        <v>5546</v>
      </c>
      <c r="P1162" s="7" t="str">
        <f>HYPERLINK("https://drive.google.com/file/d/1P-1EnYj1kFq_9XeTlZPNwFn9xjIzkkJB/view?usp=drivesdk","Haval Abdullah Khudher - Toxicity of Kidney Beans")</f>
        <v>Haval Abdullah Khudher - Toxicity of Kidney Beans</v>
      </c>
      <c r="Q1162" s="2" t="s">
        <v>5547</v>
      </c>
    </row>
    <row r="1163">
      <c r="A1163" s="19">
        <v>44776.898622685185</v>
      </c>
      <c r="B1163" s="11" t="s">
        <v>5542</v>
      </c>
      <c r="C1163" s="11" t="s">
        <v>2364</v>
      </c>
      <c r="D1163" s="11" t="s">
        <v>171</v>
      </c>
      <c r="E1163" s="11" t="s">
        <v>172</v>
      </c>
      <c r="F1163" s="11" t="s">
        <v>213</v>
      </c>
      <c r="G1163" s="11" t="s">
        <v>275</v>
      </c>
      <c r="H1163" s="11" t="s">
        <v>612</v>
      </c>
      <c r="I1163" s="11" t="s">
        <v>1284</v>
      </c>
      <c r="J1163" s="11" t="s">
        <v>177</v>
      </c>
      <c r="L1163" s="2" t="s">
        <v>5544</v>
      </c>
      <c r="M1163" s="5">
        <v>44628.0</v>
      </c>
      <c r="N1163" s="2" t="s">
        <v>5548</v>
      </c>
      <c r="O1163" s="6" t="s">
        <v>5549</v>
      </c>
      <c r="P1163" s="7" t="str">
        <f>HYPERLINK("https://drive.google.com/file/d/1wylhO2qPUjrKtGaz-6qrN_lRouojUcV_/view?usp=drivesdk","Nawzar Muhammad Haji - Toxicity of Kidney Beans")</f>
        <v>Nawzar Muhammad Haji - Toxicity of Kidney Beans</v>
      </c>
      <c r="Q1163" s="2" t="s">
        <v>5550</v>
      </c>
    </row>
    <row r="1164">
      <c r="A1164" s="19">
        <v>44776.8959837963</v>
      </c>
      <c r="B1164" s="11" t="s">
        <v>5542</v>
      </c>
      <c r="C1164" s="11" t="s">
        <v>5551</v>
      </c>
      <c r="D1164" s="11" t="s">
        <v>158</v>
      </c>
      <c r="E1164" s="11" t="s">
        <v>159</v>
      </c>
      <c r="F1164" s="12" t="s">
        <v>503</v>
      </c>
      <c r="G1164" s="12" t="s">
        <v>1769</v>
      </c>
      <c r="H1164" s="12" t="s">
        <v>5552</v>
      </c>
      <c r="I1164" s="11" t="s">
        <v>1028</v>
      </c>
      <c r="J1164" s="11" t="s">
        <v>197</v>
      </c>
      <c r="L1164" s="2" t="s">
        <v>5544</v>
      </c>
      <c r="M1164" s="5">
        <v>44628.0</v>
      </c>
      <c r="N1164" s="2" t="s">
        <v>5553</v>
      </c>
      <c r="O1164" s="6" t="s">
        <v>5554</v>
      </c>
      <c r="P1164" s="7" t="str">
        <f>HYPERLINK("https://drive.google.com/file/d/16BtCqf-eU15LTI0rfJ1sLJnpd0pLrgwE/view?usp=drivesdk","Dilkhosh Rafiq Moheddin - Toxicity of Kidney Beans")</f>
        <v>Dilkhosh Rafiq Moheddin - Toxicity of Kidney Beans</v>
      </c>
      <c r="Q1164" s="2" t="s">
        <v>5555</v>
      </c>
    </row>
    <row r="1165">
      <c r="A1165" s="19">
        <v>44776.89436342593</v>
      </c>
      <c r="B1165" s="11" t="s">
        <v>5542</v>
      </c>
      <c r="C1165" s="11" t="s">
        <v>2355</v>
      </c>
      <c r="D1165" s="11" t="s">
        <v>158</v>
      </c>
      <c r="E1165" s="11" t="s">
        <v>172</v>
      </c>
      <c r="F1165" s="11" t="s">
        <v>229</v>
      </c>
      <c r="G1165" s="11" t="s">
        <v>275</v>
      </c>
      <c r="H1165" s="11" t="s">
        <v>2287</v>
      </c>
      <c r="I1165" s="11" t="s">
        <v>5556</v>
      </c>
      <c r="J1165" s="11" t="s">
        <v>197</v>
      </c>
      <c r="L1165" s="2" t="s">
        <v>5544</v>
      </c>
      <c r="M1165" s="5">
        <v>44628.0</v>
      </c>
      <c r="N1165" s="2" t="s">
        <v>5557</v>
      </c>
      <c r="O1165" s="6" t="s">
        <v>5558</v>
      </c>
      <c r="P1165" s="7" t="str">
        <f>HYPERLINK("https://drive.google.com/file/d/14Y8gm5PP4O6RAoNcZJLkpOQbIx2mIPHG/view?usp=drivesdk","Mohammad Saadatian - Toxicity of Kidney Beans")</f>
        <v>Mohammad Saadatian - Toxicity of Kidney Beans</v>
      </c>
      <c r="Q1165" s="2" t="s">
        <v>5559</v>
      </c>
    </row>
    <row r="1166">
      <c r="A1166" s="19">
        <v>44776.893599537034</v>
      </c>
      <c r="B1166" s="11" t="s">
        <v>5542</v>
      </c>
      <c r="C1166" s="11" t="s">
        <v>2257</v>
      </c>
      <c r="D1166" s="11" t="s">
        <v>158</v>
      </c>
      <c r="E1166" s="11" t="s">
        <v>159</v>
      </c>
      <c r="F1166" s="11" t="s">
        <v>2258</v>
      </c>
      <c r="G1166" s="11" t="s">
        <v>275</v>
      </c>
      <c r="H1166" s="11" t="s">
        <v>612</v>
      </c>
      <c r="I1166" s="11" t="s">
        <v>5560</v>
      </c>
      <c r="J1166" s="11" t="s">
        <v>164</v>
      </c>
      <c r="L1166" s="2" t="s">
        <v>5544</v>
      </c>
      <c r="M1166" s="5">
        <v>44628.0</v>
      </c>
      <c r="N1166" s="2" t="s">
        <v>5561</v>
      </c>
      <c r="O1166" s="6" t="s">
        <v>5562</v>
      </c>
      <c r="P1166" s="7" t="str">
        <f>HYPERLINK("https://drive.google.com/file/d/1p-CQB0617nZ4t0ONKZ_3NX7ebegWRu6g/view?usp=drivesdk","Srwa Hussein Mustafa - Toxicity of Kidney Beans")</f>
        <v>Srwa Hussein Mustafa - Toxicity of Kidney Beans</v>
      </c>
      <c r="Q1166" s="2" t="s">
        <v>5563</v>
      </c>
    </row>
    <row r="1167">
      <c r="A1167" s="19">
        <v>44776.892604166664</v>
      </c>
      <c r="B1167" s="11" t="s">
        <v>5542</v>
      </c>
      <c r="C1167" s="11" t="s">
        <v>5564</v>
      </c>
      <c r="D1167" s="11" t="s">
        <v>158</v>
      </c>
      <c r="E1167" s="11" t="s">
        <v>593</v>
      </c>
      <c r="F1167" s="11" t="s">
        <v>152</v>
      </c>
      <c r="G1167" s="11" t="s">
        <v>275</v>
      </c>
      <c r="H1167" s="11" t="s">
        <v>2050</v>
      </c>
      <c r="I1167" s="11" t="s">
        <v>5565</v>
      </c>
      <c r="J1167" s="11" t="s">
        <v>177</v>
      </c>
      <c r="L1167" s="2" t="s">
        <v>5544</v>
      </c>
      <c r="M1167" s="5">
        <v>44628.0</v>
      </c>
      <c r="N1167" s="2" t="s">
        <v>5566</v>
      </c>
      <c r="O1167" s="6" t="s">
        <v>5567</v>
      </c>
      <c r="P1167" s="7" t="str">
        <f>HYPERLINK("https://drive.google.com/file/d/1pG12UW2XiPQmLzcOHTGznJpVs0eI5Wqf/view?usp=drivesdk","Hemn Ahmad Abdulla - Toxicity of Kidney Beans")</f>
        <v>Hemn Ahmad Abdulla - Toxicity of Kidney Beans</v>
      </c>
      <c r="Q1167" s="2" t="s">
        <v>5568</v>
      </c>
    </row>
    <row r="1168">
      <c r="A1168" s="19">
        <v>44776.892233796294</v>
      </c>
      <c r="B1168" s="11" t="s">
        <v>5542</v>
      </c>
      <c r="C1168" s="11" t="s">
        <v>1187</v>
      </c>
      <c r="D1168" s="11" t="s">
        <v>158</v>
      </c>
      <c r="E1168" s="11" t="s">
        <v>159</v>
      </c>
      <c r="F1168" s="11" t="s">
        <v>213</v>
      </c>
      <c r="G1168" s="11" t="s">
        <v>214</v>
      </c>
      <c r="H1168" s="11" t="s">
        <v>1049</v>
      </c>
      <c r="I1168" s="11" t="s">
        <v>1050</v>
      </c>
      <c r="J1168" s="11" t="s">
        <v>197</v>
      </c>
      <c r="L1168" s="2" t="s">
        <v>5544</v>
      </c>
      <c r="M1168" s="5">
        <v>44628.0</v>
      </c>
      <c r="N1168" s="2" t="s">
        <v>5569</v>
      </c>
      <c r="O1168" s="6" t="s">
        <v>5570</v>
      </c>
      <c r="P1168" s="7" t="str">
        <f>HYPERLINK("https://drive.google.com/file/d/1YJ-rfhiHocsrvf3SzXKEPi0sv3Kg4bnv/view?usp=drivesdk","Hakeem Hasan Sulaiman - Toxicity of Kidney Beans")</f>
        <v>Hakeem Hasan Sulaiman - Toxicity of Kidney Beans</v>
      </c>
      <c r="Q1168" s="2" t="s">
        <v>5571</v>
      </c>
    </row>
    <row r="1169">
      <c r="A1169" s="19">
        <v>44776.891875</v>
      </c>
      <c r="B1169" s="11" t="s">
        <v>5542</v>
      </c>
      <c r="C1169" s="11" t="s">
        <v>5572</v>
      </c>
      <c r="D1169" s="11" t="s">
        <v>171</v>
      </c>
      <c r="E1169" s="11" t="s">
        <v>172</v>
      </c>
      <c r="F1169" s="11" t="s">
        <v>213</v>
      </c>
      <c r="G1169" s="11" t="s">
        <v>275</v>
      </c>
      <c r="H1169" s="11" t="s">
        <v>612</v>
      </c>
      <c r="I1169" s="11" t="s">
        <v>1284</v>
      </c>
      <c r="J1169" s="11" t="s">
        <v>177</v>
      </c>
      <c r="L1169" s="2" t="s">
        <v>5544</v>
      </c>
      <c r="M1169" s="5">
        <v>44628.0</v>
      </c>
      <c r="N1169" s="2" t="s">
        <v>5573</v>
      </c>
      <c r="O1169" s="6" t="s">
        <v>5574</v>
      </c>
      <c r="P1169" s="7" t="str">
        <f>HYPERLINK("https://drive.google.com/file/d/1Eg-bdEBDvCQJJ_aDSUUHp6NrtTgVSrP1/view?usp=drivesdk","Nawzar Muhammed Haji - Toxicity of Kidney Beans")</f>
        <v>Nawzar Muhammed Haji - Toxicity of Kidney Beans</v>
      </c>
      <c r="Q1169" s="2" t="s">
        <v>5575</v>
      </c>
    </row>
    <row r="1170">
      <c r="A1170" s="19">
        <v>44776.89148148148</v>
      </c>
      <c r="B1170" s="11" t="s">
        <v>5542</v>
      </c>
      <c r="C1170" s="11" t="s">
        <v>3079</v>
      </c>
      <c r="D1170" s="11" t="s">
        <v>158</v>
      </c>
      <c r="E1170" s="11" t="s">
        <v>172</v>
      </c>
      <c r="F1170" s="11" t="s">
        <v>229</v>
      </c>
      <c r="G1170" s="11" t="s">
        <v>275</v>
      </c>
      <c r="H1170" s="11" t="s">
        <v>2050</v>
      </c>
      <c r="I1170" s="11" t="s">
        <v>3080</v>
      </c>
      <c r="J1170" s="11" t="s">
        <v>197</v>
      </c>
      <c r="L1170" s="2" t="s">
        <v>5544</v>
      </c>
      <c r="M1170" s="5">
        <v>44628.0</v>
      </c>
      <c r="N1170" s="2" t="s">
        <v>5576</v>
      </c>
      <c r="O1170" s="6" t="s">
        <v>5577</v>
      </c>
      <c r="P1170" s="7" t="str">
        <f>HYPERLINK("https://drive.google.com/file/d/1csxSGle9uatpjg36DroxaRjXtq4z_YnF/view?usp=drivesdk","Matin Sedighi - Toxicity of Kidney Beans")</f>
        <v>Matin Sedighi - Toxicity of Kidney Beans</v>
      </c>
      <c r="Q1170" s="2" t="s">
        <v>5578</v>
      </c>
    </row>
    <row r="1171">
      <c r="A1171" s="19">
        <v>44776.89148148148</v>
      </c>
      <c r="B1171" s="11" t="s">
        <v>5542</v>
      </c>
      <c r="C1171" s="11" t="s">
        <v>266</v>
      </c>
      <c r="D1171" s="11" t="s">
        <v>158</v>
      </c>
      <c r="E1171" s="11" t="s">
        <v>159</v>
      </c>
      <c r="F1171" s="11" t="s">
        <v>267</v>
      </c>
      <c r="G1171" s="11" t="s">
        <v>268</v>
      </c>
      <c r="H1171" s="11" t="s">
        <v>1049</v>
      </c>
      <c r="I1171" s="11" t="s">
        <v>5579</v>
      </c>
      <c r="J1171" s="11" t="s">
        <v>197</v>
      </c>
      <c r="L1171" s="2" t="s">
        <v>5544</v>
      </c>
      <c r="M1171" s="5">
        <v>44628.0</v>
      </c>
      <c r="N1171" s="2" t="s">
        <v>5580</v>
      </c>
      <c r="O1171" s="6" t="s">
        <v>5581</v>
      </c>
      <c r="P1171" s="7" t="str">
        <f>HYPERLINK("https://drive.google.com/file/d/1zrupsZgxWmXQmpcL4mSW3ncLjRznQa7U/view?usp=drivesdk","Neehad Yaseen Azeez - Toxicity of Kidney Beans")</f>
        <v>Neehad Yaseen Azeez - Toxicity of Kidney Beans</v>
      </c>
      <c r="Q1171" s="2" t="s">
        <v>5582</v>
      </c>
    </row>
    <row r="1172">
      <c r="A1172" s="19">
        <v>44776.88947916667</v>
      </c>
      <c r="B1172" s="11" t="s">
        <v>5542</v>
      </c>
      <c r="C1172" s="11" t="s">
        <v>5583</v>
      </c>
      <c r="D1172" s="11" t="s">
        <v>171</v>
      </c>
      <c r="E1172" s="11" t="s">
        <v>172</v>
      </c>
      <c r="F1172" s="11" t="s">
        <v>267</v>
      </c>
      <c r="G1172" s="11" t="s">
        <v>5584</v>
      </c>
      <c r="H1172" s="11" t="s">
        <v>5585</v>
      </c>
      <c r="I1172" s="11" t="s">
        <v>186</v>
      </c>
      <c r="J1172" s="11" t="s">
        <v>197</v>
      </c>
      <c r="L1172" s="2" t="s">
        <v>5544</v>
      </c>
      <c r="M1172" s="5">
        <v>44628.0</v>
      </c>
      <c r="N1172" s="2" t="s">
        <v>5586</v>
      </c>
      <c r="O1172" s="6" t="s">
        <v>5587</v>
      </c>
      <c r="P1172" s="7" t="str">
        <f>HYPERLINK("https://drive.google.com/file/d/17qPozFeyXo-G12stXVm7rkCVUIwK9SUJ/view?usp=drivesdk","Dr. Parween Othman mustafa - Toxicity of Kidney Beans")</f>
        <v>Dr. Parween Othman mustafa - Toxicity of Kidney Beans</v>
      </c>
      <c r="Q1172" s="2" t="s">
        <v>5588</v>
      </c>
    </row>
    <row r="1173">
      <c r="A1173" s="19">
        <v>44776.889027777775</v>
      </c>
      <c r="B1173" s="11" t="s">
        <v>5542</v>
      </c>
      <c r="C1173" s="11" t="s">
        <v>3835</v>
      </c>
      <c r="D1173" s="11" t="s">
        <v>158</v>
      </c>
      <c r="E1173" s="11" t="s">
        <v>159</v>
      </c>
      <c r="F1173" s="11" t="s">
        <v>610</v>
      </c>
      <c r="G1173" s="11" t="s">
        <v>275</v>
      </c>
      <c r="H1173" s="11" t="s">
        <v>276</v>
      </c>
      <c r="I1173" s="11" t="s">
        <v>1335</v>
      </c>
      <c r="J1173" s="11" t="s">
        <v>164</v>
      </c>
      <c r="L1173" s="2" t="s">
        <v>5544</v>
      </c>
      <c r="M1173" s="5">
        <v>44628.0</v>
      </c>
      <c r="N1173" s="2" t="s">
        <v>5589</v>
      </c>
      <c r="O1173" s="6" t="s">
        <v>5590</v>
      </c>
      <c r="P1173" s="7" t="str">
        <f>HYPERLINK("https://drive.google.com/file/d/1JmNgwl4S3NKftLOBCdcB53Ar5Xc2SrkW/view?usp=drivesdk","FALIH JAAZ SHLSH - Toxicity of Kidney Beans")</f>
        <v>FALIH JAAZ SHLSH - Toxicity of Kidney Beans</v>
      </c>
      <c r="Q1173" s="2" t="s">
        <v>5591</v>
      </c>
    </row>
    <row r="1174">
      <c r="A1174" s="19">
        <v>44776.88783564815</v>
      </c>
      <c r="B1174" s="11" t="s">
        <v>5542</v>
      </c>
      <c r="C1174" s="11" t="s">
        <v>1664</v>
      </c>
      <c r="D1174" s="11" t="s">
        <v>171</v>
      </c>
      <c r="E1174" s="11" t="s">
        <v>172</v>
      </c>
      <c r="F1174" s="11" t="s">
        <v>229</v>
      </c>
      <c r="G1174" s="11" t="s">
        <v>230</v>
      </c>
      <c r="H1174" s="11" t="s">
        <v>231</v>
      </c>
      <c r="I1174" s="11" t="s">
        <v>232</v>
      </c>
      <c r="J1174" s="11" t="s">
        <v>197</v>
      </c>
      <c r="L1174" s="2" t="s">
        <v>5544</v>
      </c>
      <c r="M1174" s="5">
        <v>44628.0</v>
      </c>
      <c r="N1174" s="2" t="s">
        <v>5592</v>
      </c>
      <c r="O1174" s="6" t="s">
        <v>5593</v>
      </c>
      <c r="P1174" s="7" t="str">
        <f>HYPERLINK("https://drive.google.com/file/d/1fQT3ciM8tzPZ8vbtNpfh-KsYBSn8RuRe/view?usp=drivesdk","kaifi Muhammad Aziz - Toxicity of Kidney Beans")</f>
        <v>kaifi Muhammad Aziz - Toxicity of Kidney Beans</v>
      </c>
      <c r="Q1174" s="2" t="s">
        <v>5594</v>
      </c>
    </row>
    <row r="1175">
      <c r="A1175" s="19">
        <v>44776.88773148148</v>
      </c>
      <c r="B1175" s="11" t="s">
        <v>5542</v>
      </c>
      <c r="C1175" s="11" t="s">
        <v>1036</v>
      </c>
      <c r="D1175" s="11" t="s">
        <v>171</v>
      </c>
      <c r="E1175" s="11" t="s">
        <v>202</v>
      </c>
      <c r="F1175" s="11" t="s">
        <v>152</v>
      </c>
      <c r="G1175" s="11" t="s">
        <v>153</v>
      </c>
      <c r="H1175" s="11" t="s">
        <v>527</v>
      </c>
      <c r="I1175" s="11" t="s">
        <v>1037</v>
      </c>
      <c r="J1175" s="11" t="s">
        <v>197</v>
      </c>
      <c r="L1175" s="2" t="s">
        <v>5544</v>
      </c>
      <c r="M1175" s="5">
        <v>44628.0</v>
      </c>
      <c r="N1175" s="2" t="s">
        <v>5595</v>
      </c>
      <c r="O1175" s="6" t="s">
        <v>5596</v>
      </c>
      <c r="P1175" s="7" t="str">
        <f>HYPERLINK("https://drive.google.com/file/d/1vIjz5bXKSKohP2dE1vCl7awzyFxb3LC4/view?usp=drivesdk","meeran mohamad salih - Toxicity of Kidney Beans")</f>
        <v>meeran mohamad salih - Toxicity of Kidney Beans</v>
      </c>
      <c r="Q1175" s="2" t="s">
        <v>5597</v>
      </c>
    </row>
    <row r="1176">
      <c r="A1176" s="19">
        <v>44776.88726851852</v>
      </c>
      <c r="B1176" s="11" t="s">
        <v>5542</v>
      </c>
      <c r="C1176" s="11" t="s">
        <v>1330</v>
      </c>
      <c r="D1176" s="11" t="s">
        <v>158</v>
      </c>
      <c r="E1176" s="11" t="s">
        <v>159</v>
      </c>
      <c r="F1176" s="11" t="s">
        <v>610</v>
      </c>
      <c r="G1176" s="11" t="s">
        <v>916</v>
      </c>
      <c r="H1176" s="11" t="s">
        <v>5598</v>
      </c>
      <c r="I1176" s="11" t="s">
        <v>155</v>
      </c>
      <c r="J1176" s="11" t="s">
        <v>164</v>
      </c>
      <c r="L1176" s="2" t="s">
        <v>5544</v>
      </c>
      <c r="M1176" s="5">
        <v>44628.0</v>
      </c>
      <c r="N1176" s="2" t="s">
        <v>5599</v>
      </c>
      <c r="O1176" s="6" t="s">
        <v>5600</v>
      </c>
      <c r="P1176" s="7" t="str">
        <f>HYPERLINK("https://drive.google.com/file/d/1SHqblxSFwRTB0UyKZHy5B_ZktV6NTYgY/view?usp=drivesdk","HERSH YOUSIF HAMADAMEEN - Toxicity of Kidney Beans")</f>
        <v>HERSH YOUSIF HAMADAMEEN - Toxicity of Kidney Beans</v>
      </c>
      <c r="Q1176" s="2" t="s">
        <v>5601</v>
      </c>
    </row>
    <row r="1177">
      <c r="A1177" s="19">
        <v>44776.887037037035</v>
      </c>
      <c r="B1177" s="11" t="s">
        <v>5542</v>
      </c>
      <c r="C1177" s="11" t="s">
        <v>887</v>
      </c>
      <c r="D1177" s="11" t="s">
        <v>171</v>
      </c>
      <c r="E1177" s="11" t="s">
        <v>172</v>
      </c>
      <c r="F1177" s="11" t="s">
        <v>229</v>
      </c>
      <c r="G1177" s="11" t="s">
        <v>230</v>
      </c>
      <c r="H1177" s="11" t="s">
        <v>612</v>
      </c>
      <c r="I1177" s="11" t="s">
        <v>613</v>
      </c>
      <c r="J1177" s="11" t="s">
        <v>177</v>
      </c>
      <c r="L1177" s="2" t="s">
        <v>5544</v>
      </c>
      <c r="M1177" s="5">
        <v>44628.0</v>
      </c>
      <c r="N1177" s="2" t="s">
        <v>5602</v>
      </c>
      <c r="O1177" s="6" t="s">
        <v>5603</v>
      </c>
      <c r="P1177" s="7" t="str">
        <f>HYPERLINK("https://drive.google.com/file/d/1Q38afskDLSYyhkziYYhDcigttD1IxE6G/view?usp=drivesdk","Kurdistan Rafiq Moheddin - Toxicity of Kidney Beans")</f>
        <v>Kurdistan Rafiq Moheddin - Toxicity of Kidney Beans</v>
      </c>
      <c r="Q1177" s="2" t="s">
        <v>5604</v>
      </c>
    </row>
    <row r="1178">
      <c r="A1178" s="19">
        <v>44776.88694444444</v>
      </c>
      <c r="B1178" s="11" t="s">
        <v>5542</v>
      </c>
      <c r="C1178" s="11" t="s">
        <v>2004</v>
      </c>
      <c r="D1178" s="11" t="s">
        <v>158</v>
      </c>
      <c r="E1178" s="11" t="s">
        <v>159</v>
      </c>
      <c r="F1178" s="11" t="s">
        <v>1289</v>
      </c>
      <c r="G1178" s="11" t="s">
        <v>275</v>
      </c>
      <c r="H1178" s="11" t="s">
        <v>2005</v>
      </c>
      <c r="I1178" s="11" t="s">
        <v>963</v>
      </c>
      <c r="J1178" s="11" t="s">
        <v>177</v>
      </c>
      <c r="L1178" s="2" t="s">
        <v>5544</v>
      </c>
      <c r="M1178" s="5">
        <v>44628.0</v>
      </c>
      <c r="N1178" s="2" t="s">
        <v>5605</v>
      </c>
      <c r="O1178" s="6" t="s">
        <v>5606</v>
      </c>
      <c r="P1178" s="7" t="str">
        <f>HYPERLINK("https://drive.google.com/file/d/1SsimHlXb0A6PW0dcyo6CY28GP5U1AgBb/view?usp=drivesdk","Muna salah al-deen yousif - Toxicity of Kidney Beans")</f>
        <v>Muna salah al-deen yousif - Toxicity of Kidney Beans</v>
      </c>
      <c r="Q1178" s="2" t="s">
        <v>5607</v>
      </c>
    </row>
    <row r="1179">
      <c r="A1179" s="19">
        <v>44776.88673611111</v>
      </c>
      <c r="B1179" s="11" t="s">
        <v>5542</v>
      </c>
      <c r="C1179" s="12" t="s">
        <v>5608</v>
      </c>
      <c r="D1179" s="11" t="s">
        <v>158</v>
      </c>
      <c r="E1179" s="11" t="s">
        <v>172</v>
      </c>
      <c r="F1179" s="12" t="s">
        <v>193</v>
      </c>
      <c r="G1179" s="12" t="s">
        <v>4934</v>
      </c>
      <c r="H1179" s="12" t="s">
        <v>4935</v>
      </c>
      <c r="I1179" s="11" t="s">
        <v>1004</v>
      </c>
      <c r="J1179" s="11" t="s">
        <v>197</v>
      </c>
      <c r="L1179" s="2" t="s">
        <v>5544</v>
      </c>
      <c r="M1179" s="5">
        <v>44628.0</v>
      </c>
      <c r="N1179" s="2" t="s">
        <v>5609</v>
      </c>
      <c r="O1179" s="6" t="s">
        <v>5610</v>
      </c>
      <c r="P1179" s="7" t="str">
        <f>HYPERLINK("https://drive.google.com/file/d/1MV3vMknvvLsnuK1E0jGWY3Oi6p463G71/view?usp=drivesdk","م.دلاور كریم عمر - Toxicity of Kidney Beans")</f>
        <v>م.دلاور كریم عمر - Toxicity of Kidney Beans</v>
      </c>
      <c r="Q1179" s="2" t="s">
        <v>5611</v>
      </c>
    </row>
    <row r="1180">
      <c r="A1180" s="19">
        <v>44776.886666666665</v>
      </c>
      <c r="B1180" s="11" t="s">
        <v>5542</v>
      </c>
      <c r="C1180" s="11" t="s">
        <v>266</v>
      </c>
      <c r="D1180" s="11" t="s">
        <v>158</v>
      </c>
      <c r="E1180" s="11" t="s">
        <v>159</v>
      </c>
      <c r="F1180" s="11" t="s">
        <v>267</v>
      </c>
      <c r="G1180" s="11" t="s">
        <v>268</v>
      </c>
      <c r="H1180" s="11" t="s">
        <v>1049</v>
      </c>
      <c r="I1180" s="11" t="s">
        <v>270</v>
      </c>
      <c r="J1180" s="11" t="s">
        <v>197</v>
      </c>
      <c r="L1180" s="2" t="s">
        <v>5544</v>
      </c>
      <c r="M1180" s="5">
        <v>44628.0</v>
      </c>
      <c r="N1180" s="2" t="s">
        <v>5612</v>
      </c>
      <c r="O1180" s="6" t="s">
        <v>5613</v>
      </c>
      <c r="P1180" s="7" t="str">
        <f>HYPERLINK("https://drive.google.com/file/d/1UpX9pYRi4sEhl18SzeQ3jhlg39G7iIX8/view?usp=drivesdk","Neehad Yaseen Azeez - Toxicity of Kidney Beans")</f>
        <v>Neehad Yaseen Azeez - Toxicity of Kidney Beans</v>
      </c>
      <c r="Q1180" s="2" t="s">
        <v>5614</v>
      </c>
    </row>
    <row r="1181">
      <c r="A1181" s="19">
        <v>44776.88636574074</v>
      </c>
      <c r="B1181" s="11" t="s">
        <v>5542</v>
      </c>
      <c r="C1181" s="11" t="s">
        <v>1275</v>
      </c>
      <c r="D1181" s="11" t="s">
        <v>158</v>
      </c>
      <c r="E1181" s="11" t="s">
        <v>159</v>
      </c>
      <c r="F1181" s="11" t="s">
        <v>610</v>
      </c>
      <c r="G1181" s="11" t="s">
        <v>916</v>
      </c>
      <c r="H1181" s="11" t="s">
        <v>917</v>
      </c>
      <c r="I1181" s="11" t="s">
        <v>918</v>
      </c>
      <c r="J1181" s="11" t="s">
        <v>164</v>
      </c>
      <c r="L1181" s="2" t="s">
        <v>5544</v>
      </c>
      <c r="M1181" s="5">
        <v>44628.0</v>
      </c>
      <c r="N1181" s="2" t="s">
        <v>5615</v>
      </c>
      <c r="O1181" s="6" t="s">
        <v>5616</v>
      </c>
      <c r="P1181" s="7" t="str">
        <f>HYPERLINK("https://drive.google.com/file/d/1TpXfMgDGjFifjZJPAoiZ5KAFRNaBGM7g/view?usp=drivesdk","RWKHSAR NABE MAQDID - Toxicity of Kidney Beans")</f>
        <v>RWKHSAR NABE MAQDID - Toxicity of Kidney Beans</v>
      </c>
      <c r="Q1181" s="2" t="s">
        <v>5617</v>
      </c>
    </row>
    <row r="1182">
      <c r="A1182" s="19">
        <v>44776.88631944444</v>
      </c>
      <c r="B1182" s="11" t="s">
        <v>5542</v>
      </c>
      <c r="C1182" s="11" t="s">
        <v>2100</v>
      </c>
      <c r="D1182" s="11" t="s">
        <v>171</v>
      </c>
      <c r="E1182" s="11" t="s">
        <v>172</v>
      </c>
      <c r="F1182" s="11" t="s">
        <v>213</v>
      </c>
      <c r="G1182" s="11" t="s">
        <v>3227</v>
      </c>
      <c r="H1182" s="11" t="s">
        <v>2102</v>
      </c>
      <c r="I1182" s="11" t="s">
        <v>176</v>
      </c>
      <c r="J1182" s="11" t="s">
        <v>197</v>
      </c>
      <c r="L1182" s="2" t="s">
        <v>5544</v>
      </c>
      <c r="M1182" s="5">
        <v>44628.0</v>
      </c>
      <c r="N1182" s="2" t="s">
        <v>5618</v>
      </c>
      <c r="O1182" s="6" t="s">
        <v>5619</v>
      </c>
      <c r="P1182" s="7" t="str">
        <f>HYPERLINK("https://drive.google.com/file/d/1m7jD42j2ZiuXf8Q9-hDD_NxrHZYUmNHP/view?usp=drivesdk","Mikaeel Biro Munaf - Toxicity of Kidney Beans")</f>
        <v>Mikaeel Biro Munaf - Toxicity of Kidney Beans</v>
      </c>
      <c r="Q1182" s="2" t="s">
        <v>5620</v>
      </c>
    </row>
    <row r="1183">
      <c r="A1183" s="19">
        <v>44776.88615740741</v>
      </c>
      <c r="B1183" s="11" t="s">
        <v>5542</v>
      </c>
      <c r="C1183" s="11" t="s">
        <v>2080</v>
      </c>
      <c r="D1183" s="11" t="s">
        <v>158</v>
      </c>
      <c r="E1183" s="11" t="s">
        <v>159</v>
      </c>
      <c r="F1183" s="11" t="s">
        <v>229</v>
      </c>
      <c r="G1183" s="11" t="s">
        <v>1883</v>
      </c>
      <c r="H1183" s="11" t="s">
        <v>282</v>
      </c>
      <c r="I1183" s="11" t="s">
        <v>900</v>
      </c>
      <c r="J1183" s="11" t="s">
        <v>197</v>
      </c>
      <c r="L1183" s="2" t="s">
        <v>5544</v>
      </c>
      <c r="M1183" s="5">
        <v>44628.0</v>
      </c>
      <c r="N1183" s="2" t="s">
        <v>5621</v>
      </c>
      <c r="O1183" s="6" t="s">
        <v>5622</v>
      </c>
      <c r="P1183" s="7" t="str">
        <f>HYPERLINK("https://drive.google.com/file/d/1MehYKArE4_xGdXr5k8M1JM3Z5qZql2d8/view?usp=drivesdk","Bewar Hamad Othman - Toxicity of Kidney Beans")</f>
        <v>Bewar Hamad Othman - Toxicity of Kidney Beans</v>
      </c>
      <c r="Q1183" s="2" t="s">
        <v>5623</v>
      </c>
    </row>
    <row r="1184">
      <c r="A1184" s="19">
        <v>44776.88607638889</v>
      </c>
      <c r="B1184" s="11" t="s">
        <v>5542</v>
      </c>
      <c r="C1184" s="11" t="s">
        <v>211</v>
      </c>
      <c r="D1184" s="11" t="s">
        <v>2119</v>
      </c>
      <c r="E1184" s="11" t="s">
        <v>159</v>
      </c>
      <c r="F1184" s="11" t="s">
        <v>213</v>
      </c>
      <c r="G1184" s="11" t="s">
        <v>214</v>
      </c>
      <c r="H1184" s="11" t="s">
        <v>215</v>
      </c>
      <c r="I1184" s="11" t="s">
        <v>216</v>
      </c>
      <c r="J1184" s="11" t="s">
        <v>164</v>
      </c>
      <c r="L1184" s="2" t="s">
        <v>5544</v>
      </c>
      <c r="M1184" s="5">
        <v>44628.0</v>
      </c>
      <c r="N1184" s="2" t="s">
        <v>5624</v>
      </c>
      <c r="O1184" s="6" t="s">
        <v>5625</v>
      </c>
      <c r="P1184" s="7" t="str">
        <f>HYPERLINK("https://drive.google.com/file/d/1ueABdJaAJ8o73n01MzdmnBmKLTGCP_3k/view?usp=drivesdk","Ammar Jawhar Hussien - Toxicity of Kidney Beans")</f>
        <v>Ammar Jawhar Hussien - Toxicity of Kidney Beans</v>
      </c>
      <c r="Q1184" s="2" t="s">
        <v>5626</v>
      </c>
    </row>
    <row r="1185">
      <c r="A1185" s="19">
        <v>44776.88601851852</v>
      </c>
      <c r="B1185" s="11" t="s">
        <v>5542</v>
      </c>
      <c r="C1185" s="11" t="s">
        <v>1516</v>
      </c>
      <c r="D1185" s="11" t="s">
        <v>171</v>
      </c>
      <c r="E1185" s="11" t="s">
        <v>202</v>
      </c>
      <c r="F1185" s="11" t="s">
        <v>213</v>
      </c>
      <c r="G1185" s="11" t="s">
        <v>214</v>
      </c>
      <c r="H1185" s="11" t="s">
        <v>363</v>
      </c>
      <c r="I1185" s="11" t="s">
        <v>361</v>
      </c>
      <c r="J1185" s="11" t="s">
        <v>197</v>
      </c>
      <c r="L1185" s="2" t="s">
        <v>5544</v>
      </c>
      <c r="M1185" s="5">
        <v>44628.0</v>
      </c>
      <c r="N1185" s="2" t="s">
        <v>5627</v>
      </c>
      <c r="O1185" s="6" t="s">
        <v>5628</v>
      </c>
      <c r="P1185" s="7" t="str">
        <f>HYPERLINK("https://drive.google.com/file/d/19QkbqakPSWKpVgp4zby7oNHfL4_whBJs/view?usp=drivesdk","MUMTAZ AHMED AMEEN - Toxicity of Kidney Beans")</f>
        <v>MUMTAZ AHMED AMEEN - Toxicity of Kidney Beans</v>
      </c>
      <c r="Q1185" s="2" t="s">
        <v>5629</v>
      </c>
    </row>
    <row r="1186">
      <c r="A1186" s="19">
        <v>44776.88599537037</v>
      </c>
      <c r="B1186" s="11" t="s">
        <v>5542</v>
      </c>
      <c r="C1186" s="11" t="s">
        <v>2866</v>
      </c>
      <c r="D1186" s="11" t="s">
        <v>171</v>
      </c>
      <c r="E1186" s="11" t="s">
        <v>202</v>
      </c>
      <c r="F1186" s="11" t="s">
        <v>1018</v>
      </c>
      <c r="G1186" s="11" t="s">
        <v>275</v>
      </c>
      <c r="H1186" s="11" t="s">
        <v>2050</v>
      </c>
      <c r="I1186" s="11" t="s">
        <v>2288</v>
      </c>
      <c r="J1186" s="11" t="s">
        <v>164</v>
      </c>
      <c r="L1186" s="2" t="s">
        <v>5544</v>
      </c>
      <c r="M1186" s="5">
        <v>44628.0</v>
      </c>
      <c r="N1186" s="2" t="s">
        <v>5630</v>
      </c>
      <c r="O1186" s="6" t="s">
        <v>5631</v>
      </c>
      <c r="P1186" s="7" t="str">
        <f>HYPERLINK("https://drive.google.com/file/d/1UtoQ_ZBkI0XSdyFBOOGZqYbu4lONZM92/view?usp=drivesdk","Mazin sherzad Othman - Toxicity of Kidney Beans")</f>
        <v>Mazin sherzad Othman - Toxicity of Kidney Beans</v>
      </c>
      <c r="Q1186" s="2" t="s">
        <v>5632</v>
      </c>
    </row>
    <row r="1187">
      <c r="A1187" s="19">
        <v>44776.88590277778</v>
      </c>
      <c r="B1187" s="11" t="s">
        <v>5542</v>
      </c>
      <c r="C1187" s="11" t="s">
        <v>5633</v>
      </c>
      <c r="D1187" s="11" t="s">
        <v>171</v>
      </c>
      <c r="E1187" s="11" t="s">
        <v>172</v>
      </c>
      <c r="F1187" s="11" t="s">
        <v>1289</v>
      </c>
      <c r="G1187" s="11" t="s">
        <v>275</v>
      </c>
      <c r="H1187" s="11" t="s">
        <v>1290</v>
      </c>
      <c r="I1187" s="11" t="s">
        <v>224</v>
      </c>
      <c r="J1187" s="11" t="s">
        <v>197</v>
      </c>
      <c r="L1187" s="2" t="s">
        <v>5544</v>
      </c>
      <c r="M1187" s="5">
        <v>44628.0</v>
      </c>
      <c r="N1187" s="2" t="s">
        <v>5634</v>
      </c>
      <c r="O1187" s="6" t="s">
        <v>5635</v>
      </c>
      <c r="P1187" s="7" t="str">
        <f>HYPERLINK("https://drive.google.com/file/d/1cTPj5EP4twQR3tbbbqezMgtyHgZZlGyB/view?usp=drivesdk","Shimal hamza hamad - Toxicity of Kidney Beans")</f>
        <v>Shimal hamza hamad - Toxicity of Kidney Beans</v>
      </c>
      <c r="Q1187" s="2" t="s">
        <v>5636</v>
      </c>
    </row>
    <row r="1188">
      <c r="A1188" s="19">
        <v>44776.88576388889</v>
      </c>
      <c r="B1188" s="11" t="s">
        <v>5542</v>
      </c>
      <c r="C1188" s="11" t="s">
        <v>470</v>
      </c>
      <c r="D1188" s="11" t="s">
        <v>158</v>
      </c>
      <c r="E1188" s="11" t="s">
        <v>159</v>
      </c>
      <c r="F1188" s="11" t="s">
        <v>229</v>
      </c>
      <c r="G1188" s="11" t="s">
        <v>214</v>
      </c>
      <c r="H1188" s="11" t="s">
        <v>2070</v>
      </c>
      <c r="I1188" s="11" t="s">
        <v>473</v>
      </c>
      <c r="J1188" s="11" t="s">
        <v>164</v>
      </c>
      <c r="L1188" s="2" t="s">
        <v>5544</v>
      </c>
      <c r="M1188" s="5">
        <v>44628.0</v>
      </c>
      <c r="N1188" s="2" t="s">
        <v>5637</v>
      </c>
      <c r="O1188" s="6" t="s">
        <v>5638</v>
      </c>
      <c r="P1188" s="7" t="str">
        <f>HYPERLINK("https://drive.google.com/file/d/1tsljiunvsP-zcaHo2WPGLp49u_7HiSZT/view?usp=drivesdk","FURSAH AHMAD HUSSEIN - Toxicity of Kidney Beans")</f>
        <v>FURSAH AHMAD HUSSEIN - Toxicity of Kidney Beans</v>
      </c>
      <c r="Q1188" s="2" t="s">
        <v>5639</v>
      </c>
    </row>
    <row r="1189">
      <c r="A1189" s="19">
        <v>44776.88537037037</v>
      </c>
      <c r="B1189" s="11" t="s">
        <v>5542</v>
      </c>
      <c r="C1189" s="11" t="s">
        <v>1664</v>
      </c>
      <c r="D1189" s="11" t="s">
        <v>171</v>
      </c>
      <c r="E1189" s="11" t="s">
        <v>172</v>
      </c>
      <c r="F1189" s="11" t="s">
        <v>229</v>
      </c>
      <c r="G1189" s="11" t="s">
        <v>230</v>
      </c>
      <c r="H1189" s="11" t="s">
        <v>932</v>
      </c>
      <c r="I1189" s="11" t="s">
        <v>5640</v>
      </c>
      <c r="J1189" s="11" t="s">
        <v>197</v>
      </c>
      <c r="L1189" s="2" t="s">
        <v>5544</v>
      </c>
      <c r="M1189" s="5">
        <v>44628.0</v>
      </c>
      <c r="N1189" s="2" t="s">
        <v>5641</v>
      </c>
      <c r="O1189" s="6" t="s">
        <v>5642</v>
      </c>
      <c r="P1189" s="7" t="str">
        <f>HYPERLINK("https://drive.google.com/file/d/1qpw9vNEpbUrNjr9G3HYuWhKYA-_-ayoB/view?usp=drivesdk","kaifi Muhammad Aziz - Toxicity of Kidney Beans")</f>
        <v>kaifi Muhammad Aziz - Toxicity of Kidney Beans</v>
      </c>
      <c r="Q1189" s="2" t="s">
        <v>5643</v>
      </c>
    </row>
    <row r="1190">
      <c r="A1190" s="19">
        <v>44776.88533564815</v>
      </c>
      <c r="B1190" s="11" t="s">
        <v>5542</v>
      </c>
      <c r="C1190" s="11" t="s">
        <v>3381</v>
      </c>
      <c r="D1190" s="11" t="s">
        <v>158</v>
      </c>
      <c r="E1190" s="11" t="s">
        <v>159</v>
      </c>
      <c r="F1190" s="11" t="s">
        <v>229</v>
      </c>
      <c r="G1190" s="11" t="s">
        <v>3382</v>
      </c>
      <c r="H1190" s="11" t="s">
        <v>2102</v>
      </c>
      <c r="I1190" s="11" t="s">
        <v>3383</v>
      </c>
      <c r="J1190" s="11" t="s">
        <v>197</v>
      </c>
      <c r="L1190" s="2" t="s">
        <v>5544</v>
      </c>
      <c r="M1190" s="5">
        <v>44628.0</v>
      </c>
      <c r="N1190" s="2" t="s">
        <v>5644</v>
      </c>
      <c r="O1190" s="6" t="s">
        <v>5645</v>
      </c>
      <c r="P1190" s="7" t="str">
        <f>HYPERLINK("https://drive.google.com/file/d/1TgU4bFuTY7zQ4ctLt4-BUnJfroHhUHjl/view?usp=drivesdk","Muhajir hagar saleem - Toxicity of Kidney Beans")</f>
        <v>Muhajir hagar saleem - Toxicity of Kidney Beans</v>
      </c>
      <c r="Q1190" s="2" t="s">
        <v>5646</v>
      </c>
    </row>
    <row r="1191">
      <c r="A1191" s="19">
        <v>44776.88533564815</v>
      </c>
      <c r="B1191" s="11" t="s">
        <v>5542</v>
      </c>
      <c r="C1191" s="11" t="s">
        <v>5647</v>
      </c>
      <c r="D1191" s="11" t="s">
        <v>158</v>
      </c>
      <c r="E1191" s="11" t="s">
        <v>172</v>
      </c>
      <c r="F1191" s="11" t="s">
        <v>229</v>
      </c>
      <c r="G1191" s="11" t="s">
        <v>275</v>
      </c>
      <c r="H1191" s="11" t="s">
        <v>807</v>
      </c>
      <c r="I1191" s="11" t="s">
        <v>5648</v>
      </c>
      <c r="J1191" s="11" t="s">
        <v>177</v>
      </c>
      <c r="L1191" s="2" t="s">
        <v>5544</v>
      </c>
      <c r="M1191" s="5">
        <v>44628.0</v>
      </c>
      <c r="N1191" s="2" t="s">
        <v>5649</v>
      </c>
      <c r="O1191" s="6" t="s">
        <v>5650</v>
      </c>
      <c r="P1191" s="7" t="str">
        <f>HYPERLINK("https://drive.google.com/file/d/1tO06hFh3j7ltHLvkL11wCS17Tj41dcMr/view?usp=drivesdk","Barzan saber hussein - Toxicity of Kidney Beans")</f>
        <v>Barzan saber hussein - Toxicity of Kidney Beans</v>
      </c>
      <c r="Q1191" s="2" t="s">
        <v>5651</v>
      </c>
    </row>
    <row r="1192">
      <c r="A1192" s="19">
        <v>44776.88520833333</v>
      </c>
      <c r="B1192" s="11" t="s">
        <v>5542</v>
      </c>
      <c r="C1192" s="11" t="s">
        <v>3192</v>
      </c>
      <c r="D1192" s="11" t="s">
        <v>158</v>
      </c>
      <c r="E1192" s="11" t="s">
        <v>159</v>
      </c>
      <c r="F1192" s="11" t="s">
        <v>152</v>
      </c>
      <c r="G1192" s="11" t="s">
        <v>153</v>
      </c>
      <c r="H1192" s="11" t="s">
        <v>932</v>
      </c>
      <c r="I1192" s="11" t="s">
        <v>3193</v>
      </c>
      <c r="J1192" s="11" t="s">
        <v>177</v>
      </c>
      <c r="L1192" s="2" t="s">
        <v>5544</v>
      </c>
      <c r="M1192" s="5">
        <v>44628.0</v>
      </c>
      <c r="N1192" s="2" t="s">
        <v>5652</v>
      </c>
      <c r="O1192" s="6" t="s">
        <v>5653</v>
      </c>
      <c r="P1192" s="7" t="str">
        <f>HYPERLINK("https://drive.google.com/file/d/124fHBhIXFbncD-G7ZGLpKRBEs5fNbVMs/view?usp=drivesdk","HAJI ABDULRAHMAN HAJI - Toxicity of Kidney Beans")</f>
        <v>HAJI ABDULRAHMAN HAJI - Toxicity of Kidney Beans</v>
      </c>
      <c r="Q1192" s="2" t="s">
        <v>5654</v>
      </c>
    </row>
    <row r="1193">
      <c r="A1193" s="19">
        <v>44776.88517361111</v>
      </c>
      <c r="B1193" s="11" t="s">
        <v>5542</v>
      </c>
      <c r="C1193" s="11" t="s">
        <v>211</v>
      </c>
      <c r="D1193" s="11" t="s">
        <v>2119</v>
      </c>
      <c r="E1193" s="11" t="s">
        <v>159</v>
      </c>
      <c r="F1193" s="11" t="s">
        <v>213</v>
      </c>
      <c r="G1193" s="11" t="s">
        <v>214</v>
      </c>
      <c r="H1193" s="11" t="s">
        <v>215</v>
      </c>
      <c r="I1193" s="11" t="s">
        <v>216</v>
      </c>
      <c r="J1193" s="11" t="s">
        <v>164</v>
      </c>
      <c r="L1193" s="2" t="s">
        <v>5544</v>
      </c>
      <c r="M1193" s="5">
        <v>44628.0</v>
      </c>
      <c r="N1193" s="2" t="s">
        <v>5655</v>
      </c>
      <c r="O1193" s="6" t="s">
        <v>5656</v>
      </c>
      <c r="P1193" s="7" t="str">
        <f>HYPERLINK("https://drive.google.com/file/d/1ZuaBWL7z1dJgSbmtn6QYIHVcK3dl-ezQ/view?usp=drivesdk","Ammar Jawhar Hussien - Toxicity of Kidney Beans")</f>
        <v>Ammar Jawhar Hussien - Toxicity of Kidney Beans</v>
      </c>
      <c r="Q1193" s="2" t="s">
        <v>5657</v>
      </c>
    </row>
    <row r="1194">
      <c r="A1194" s="15">
        <v>44776.88512731482</v>
      </c>
      <c r="B1194" s="18" t="s">
        <v>5542</v>
      </c>
      <c r="C1194" s="11" t="s">
        <v>260</v>
      </c>
      <c r="D1194" s="11" t="s">
        <v>171</v>
      </c>
      <c r="E1194" s="11" t="s">
        <v>202</v>
      </c>
      <c r="F1194" s="11" t="s">
        <v>152</v>
      </c>
      <c r="G1194" s="11" t="s">
        <v>153</v>
      </c>
      <c r="H1194" s="11" t="s">
        <v>527</v>
      </c>
      <c r="I1194" s="11" t="s">
        <v>262</v>
      </c>
      <c r="J1194" s="11" t="s">
        <v>164</v>
      </c>
      <c r="L1194" s="2" t="s">
        <v>5544</v>
      </c>
      <c r="M1194" s="5">
        <v>44628.0</v>
      </c>
      <c r="N1194" s="2" t="s">
        <v>5658</v>
      </c>
      <c r="O1194" s="6" t="s">
        <v>5659</v>
      </c>
      <c r="P1194" s="7" t="str">
        <f>HYPERLINK("https://drive.google.com/file/d/1-wmmdfjGBGl18_623tC8vZojE99aHCPK/view?usp=drivesdk","saadaldeen muhammad nuri saed - Toxicity of Kidney Beans")</f>
        <v>saadaldeen muhammad nuri saed - Toxicity of Kidney Beans</v>
      </c>
      <c r="Q1194" s="2" t="s">
        <v>5660</v>
      </c>
    </row>
    <row r="1195">
      <c r="A1195" s="15">
        <v>44776.88512731482</v>
      </c>
      <c r="B1195" s="18" t="s">
        <v>5542</v>
      </c>
      <c r="C1195" s="2" t="s">
        <v>1334</v>
      </c>
      <c r="D1195" s="16" t="s">
        <v>171</v>
      </c>
      <c r="E1195" s="17" t="s">
        <v>289</v>
      </c>
      <c r="F1195" s="16" t="s">
        <v>229</v>
      </c>
      <c r="G1195" s="16" t="s">
        <v>275</v>
      </c>
      <c r="H1195" s="16" t="s">
        <v>223</v>
      </c>
      <c r="I1195" s="2" t="s">
        <v>4856</v>
      </c>
      <c r="J1195" s="2" t="s">
        <v>177</v>
      </c>
      <c r="K1195" s="2" t="s">
        <v>558</v>
      </c>
      <c r="L1195" s="2" t="s">
        <v>5544</v>
      </c>
      <c r="M1195" s="5">
        <v>44628.0</v>
      </c>
      <c r="N1195" s="2" t="s">
        <v>5661</v>
      </c>
      <c r="O1195" s="6" t="s">
        <v>5662</v>
      </c>
      <c r="P1195" s="7" t="str">
        <f>HYPERLINK("https://drive.google.com/file/d/1xZm3Ug-j1YYxnyxX7r-DmjwBF_gh31M7/view?usp=drivesdk","Falih Jaaz Shlsh - Toxicity of Kidney Beans")</f>
        <v>Falih Jaaz Shlsh - Toxicity of Kidney Beans</v>
      </c>
      <c r="Q1195" s="2" t="s">
        <v>5663</v>
      </c>
    </row>
    <row r="1196">
      <c r="A1196" s="15">
        <v>44776.88512731482</v>
      </c>
      <c r="B1196" s="18" t="s">
        <v>5542</v>
      </c>
      <c r="C1196" s="2" t="s">
        <v>1330</v>
      </c>
      <c r="D1196" s="2" t="s">
        <v>158</v>
      </c>
      <c r="E1196" s="2" t="s">
        <v>159</v>
      </c>
      <c r="F1196" s="16" t="s">
        <v>229</v>
      </c>
      <c r="G1196" s="16" t="s">
        <v>275</v>
      </c>
      <c r="H1196" s="16" t="s">
        <v>223</v>
      </c>
      <c r="I1196" s="2" t="s">
        <v>155</v>
      </c>
      <c r="J1196" s="2" t="s">
        <v>177</v>
      </c>
      <c r="L1196" s="2" t="s">
        <v>5544</v>
      </c>
      <c r="M1196" s="5">
        <v>44628.0</v>
      </c>
      <c r="N1196" s="2" t="s">
        <v>5664</v>
      </c>
      <c r="O1196" s="6" t="s">
        <v>5665</v>
      </c>
      <c r="P1196" s="7" t="str">
        <f>HYPERLINK("https://drive.google.com/file/d/1UVT-wj7ylgNJBY53JnUaH2uixr_5_Mti/view?usp=drivesdk","HERSH YOUSIF HAMADAMEEN - Toxicity of Kidney Beans")</f>
        <v>HERSH YOUSIF HAMADAMEEN - Toxicity of Kidney Beans</v>
      </c>
      <c r="Q1196" s="2" t="s">
        <v>5666</v>
      </c>
    </row>
    <row r="1197">
      <c r="A1197" s="15">
        <v>44776.88512731482</v>
      </c>
      <c r="B1197" s="18" t="s">
        <v>5542</v>
      </c>
      <c r="C1197" s="2" t="s">
        <v>1339</v>
      </c>
      <c r="D1197" s="2" t="s">
        <v>171</v>
      </c>
      <c r="E1197" s="2" t="s">
        <v>202</v>
      </c>
      <c r="F1197" s="2" t="s">
        <v>221</v>
      </c>
      <c r="G1197" s="2" t="s">
        <v>222</v>
      </c>
      <c r="H1197" s="2" t="s">
        <v>238</v>
      </c>
      <c r="I1197" s="2" t="s">
        <v>1340</v>
      </c>
      <c r="J1197" s="2" t="s">
        <v>177</v>
      </c>
      <c r="L1197" s="2" t="s">
        <v>5544</v>
      </c>
      <c r="M1197" s="5">
        <v>44628.0</v>
      </c>
      <c r="N1197" s="2" t="s">
        <v>5667</v>
      </c>
      <c r="O1197" s="6" t="s">
        <v>5668</v>
      </c>
      <c r="P1197" s="7" t="str">
        <f>HYPERLINK("https://drive.google.com/file/d/1fbQ_BnLzJe2fALX_B_KdjzyoypJke5sI/view?usp=drivesdk","Muayad  habdwlrahman hadeeth  - Toxicity of Kidney Beans")</f>
        <v>Muayad  habdwlrahman hadeeth  - Toxicity of Kidney Beans</v>
      </c>
      <c r="Q1197" s="2" t="s">
        <v>5669</v>
      </c>
    </row>
    <row r="1198">
      <c r="A1198" s="19">
        <v>44807.94175925926</v>
      </c>
      <c r="B1198" s="11" t="s">
        <v>5670</v>
      </c>
      <c r="C1198" s="11" t="s">
        <v>1345</v>
      </c>
      <c r="D1198" s="11" t="s">
        <v>158</v>
      </c>
      <c r="E1198" s="11" t="s">
        <v>159</v>
      </c>
      <c r="F1198" s="12" t="s">
        <v>1346</v>
      </c>
      <c r="G1198" s="12" t="s">
        <v>1347</v>
      </c>
      <c r="H1198" s="12" t="s">
        <v>1348</v>
      </c>
      <c r="I1198" s="11" t="s">
        <v>1098</v>
      </c>
      <c r="J1198" s="11" t="s">
        <v>197</v>
      </c>
      <c r="K1198" s="12" t="s">
        <v>5671</v>
      </c>
      <c r="L1198" s="2" t="s">
        <v>5544</v>
      </c>
      <c r="M1198" s="5">
        <v>44629.0</v>
      </c>
      <c r="N1198" s="2" t="s">
        <v>5672</v>
      </c>
      <c r="O1198" s="6" t="s">
        <v>5673</v>
      </c>
      <c r="P1198" s="7" t="str">
        <f>HYPERLINK("https://drive.google.com/file/d/1Khy3ySIbxbUgOljA6xpuzTRzz-PGXo92/view?usp=drivesdk","Hasan Ali ibrahim - Reconstructing the meaning of criticism in the academic sphere")</f>
        <v>Hasan Ali ibrahim - Reconstructing the meaning of criticism in the academic sphere</v>
      </c>
      <c r="Q1198" s="2" t="s">
        <v>5674</v>
      </c>
    </row>
    <row r="1199">
      <c r="A1199" s="19">
        <v>44807.92979166667</v>
      </c>
      <c r="B1199" s="11" t="s">
        <v>5670</v>
      </c>
      <c r="C1199" s="11" t="s">
        <v>5551</v>
      </c>
      <c r="D1199" s="11" t="s">
        <v>158</v>
      </c>
      <c r="E1199" s="11" t="s">
        <v>159</v>
      </c>
      <c r="F1199" s="12" t="s">
        <v>503</v>
      </c>
      <c r="G1199" s="12" t="s">
        <v>1769</v>
      </c>
      <c r="H1199" s="12" t="s">
        <v>5552</v>
      </c>
      <c r="I1199" s="11" t="s">
        <v>1028</v>
      </c>
      <c r="J1199" s="11" t="s">
        <v>164</v>
      </c>
      <c r="K1199" s="12" t="s">
        <v>490</v>
      </c>
      <c r="L1199" s="2" t="s">
        <v>5544</v>
      </c>
      <c r="M1199" s="5">
        <v>44629.0</v>
      </c>
      <c r="N1199" s="2" t="s">
        <v>5675</v>
      </c>
      <c r="O1199" s="6" t="s">
        <v>5676</v>
      </c>
      <c r="P1199" s="7" t="str">
        <f>HYPERLINK("https://drive.google.com/file/d/1a85htawDHAVDIc_0EqlnR_IanHvpp_01/view?usp=drivesdk","Dilkhosh Rafiq Moheddin - Reconstructing the meaning of criticism in the academic sphere")</f>
        <v>Dilkhosh Rafiq Moheddin - Reconstructing the meaning of criticism in the academic sphere</v>
      </c>
      <c r="Q1199" s="2" t="s">
        <v>5677</v>
      </c>
    </row>
    <row r="1200">
      <c r="A1200" s="19">
        <v>44807.92570601852</v>
      </c>
      <c r="B1200" s="11" t="s">
        <v>5670</v>
      </c>
      <c r="C1200" s="11" t="s">
        <v>5678</v>
      </c>
      <c r="D1200" s="11" t="s">
        <v>158</v>
      </c>
      <c r="E1200" s="11" t="s">
        <v>159</v>
      </c>
      <c r="F1200" s="12" t="s">
        <v>5679</v>
      </c>
      <c r="G1200" s="12" t="s">
        <v>5680</v>
      </c>
      <c r="H1200" s="12" t="s">
        <v>5681</v>
      </c>
      <c r="I1200" s="11" t="s">
        <v>5682</v>
      </c>
      <c r="J1200" s="11" t="s">
        <v>197</v>
      </c>
      <c r="K1200" s="12" t="s">
        <v>5683</v>
      </c>
      <c r="L1200" s="2" t="s">
        <v>5544</v>
      </c>
      <c r="M1200" s="5">
        <v>44629.0</v>
      </c>
      <c r="N1200" s="2" t="s">
        <v>5684</v>
      </c>
      <c r="O1200" s="6" t="s">
        <v>5685</v>
      </c>
      <c r="P1200" s="7" t="str">
        <f>HYPERLINK("https://drive.google.com/file/d/1hElZiWi9FGrbWlaiW_kCkIzvCoIAPNpv/view?usp=drivesdk","Bazyan Younus Muhiadin - Reconstructing the meaning of criticism in the academic sphere")</f>
        <v>Bazyan Younus Muhiadin - Reconstructing the meaning of criticism in the academic sphere</v>
      </c>
      <c r="Q1200" s="2" t="s">
        <v>5686</v>
      </c>
    </row>
    <row r="1201">
      <c r="A1201" s="19">
        <v>44807.90350694444</v>
      </c>
      <c r="B1201" s="11" t="s">
        <v>5670</v>
      </c>
      <c r="C1201" s="11" t="s">
        <v>5687</v>
      </c>
      <c r="D1201" s="11" t="s">
        <v>171</v>
      </c>
      <c r="E1201" s="11" t="s">
        <v>172</v>
      </c>
      <c r="F1201" s="11" t="s">
        <v>20</v>
      </c>
      <c r="G1201" s="11" t="s">
        <v>708</v>
      </c>
      <c r="H1201" s="11" t="s">
        <v>5688</v>
      </c>
      <c r="I1201" s="11" t="s">
        <v>5689</v>
      </c>
      <c r="J1201" s="11" t="s">
        <v>197</v>
      </c>
      <c r="K1201" s="12" t="s">
        <v>5690</v>
      </c>
      <c r="L1201" s="2" t="s">
        <v>5544</v>
      </c>
      <c r="M1201" s="5">
        <v>44629.0</v>
      </c>
      <c r="N1201" s="2" t="s">
        <v>5691</v>
      </c>
      <c r="O1201" s="6" t="s">
        <v>5692</v>
      </c>
      <c r="P1201" s="7" t="str">
        <f>HYPERLINK("https://drive.google.com/file/d/1quMOU3QUykHQjqTOoNLNPJspn8ebDMVk/view?usp=drivesdk","Suzan musheer Hama - Reconstructing the meaning of criticism in the academic sphere")</f>
        <v>Suzan musheer Hama - Reconstructing the meaning of criticism in the academic sphere</v>
      </c>
      <c r="Q1201" s="2" t="s">
        <v>5693</v>
      </c>
    </row>
    <row r="1202">
      <c r="A1202" s="19">
        <v>44807.897835648146</v>
      </c>
      <c r="B1202" s="11" t="s">
        <v>5670</v>
      </c>
      <c r="C1202" s="11" t="s">
        <v>1589</v>
      </c>
      <c r="D1202" s="11" t="s">
        <v>171</v>
      </c>
      <c r="E1202" s="11" t="s">
        <v>172</v>
      </c>
      <c r="F1202" s="11" t="s">
        <v>229</v>
      </c>
      <c r="G1202" s="11" t="s">
        <v>275</v>
      </c>
      <c r="H1202" s="11" t="s">
        <v>816</v>
      </c>
      <c r="I1202" s="11" t="s">
        <v>437</v>
      </c>
      <c r="J1202" s="11" t="s">
        <v>197</v>
      </c>
      <c r="K1202" s="12" t="s">
        <v>5694</v>
      </c>
      <c r="L1202" s="2" t="s">
        <v>5544</v>
      </c>
      <c r="M1202" s="5">
        <v>44629.0</v>
      </c>
      <c r="N1202" s="2" t="s">
        <v>5695</v>
      </c>
      <c r="O1202" s="6" t="s">
        <v>5696</v>
      </c>
      <c r="P1202" s="7" t="str">
        <f>HYPERLINK("https://drive.google.com/file/d/1cX9-JHfP1l2sRER5ABhm6tt2AjxfdkGb/view?usp=drivesdk","Dr .NAQEE HAMZAH JASIM AL SIYAF - Reconstructing the meaning of criticism in the academic sphere")</f>
        <v>Dr .NAQEE HAMZAH JASIM AL SIYAF - Reconstructing the meaning of criticism in the academic sphere</v>
      </c>
      <c r="Q1202" s="2" t="s">
        <v>5697</v>
      </c>
    </row>
    <row r="1203">
      <c r="A1203" s="19">
        <v>44807.897627314815</v>
      </c>
      <c r="B1203" s="11" t="s">
        <v>5670</v>
      </c>
      <c r="C1203" s="11" t="s">
        <v>1537</v>
      </c>
      <c r="D1203" s="11" t="s">
        <v>171</v>
      </c>
      <c r="E1203" s="11" t="s">
        <v>172</v>
      </c>
      <c r="F1203" s="11" t="s">
        <v>213</v>
      </c>
      <c r="G1203" s="11" t="s">
        <v>214</v>
      </c>
      <c r="H1203" s="11" t="s">
        <v>1538</v>
      </c>
      <c r="I1203" s="11" t="s">
        <v>1158</v>
      </c>
      <c r="J1203" s="11" t="s">
        <v>197</v>
      </c>
      <c r="K1203" s="12" t="s">
        <v>5698</v>
      </c>
      <c r="L1203" s="2" t="s">
        <v>5544</v>
      </c>
      <c r="M1203" s="5">
        <v>44629.0</v>
      </c>
      <c r="N1203" s="2" t="s">
        <v>5699</v>
      </c>
      <c r="O1203" s="6" t="s">
        <v>5700</v>
      </c>
      <c r="P1203" s="7" t="str">
        <f>HYPERLINK("https://drive.google.com/file/d/1cxZ9R6MFdKwjjoEBmWQJZOiIm_LGUbuI/view?usp=drivesdk","Rizgar Hassan Mohammad - Reconstructing the meaning of criticism in the academic sphere")</f>
        <v>Rizgar Hassan Mohammad - Reconstructing the meaning of criticism in the academic sphere</v>
      </c>
      <c r="Q1203" s="2" t="s">
        <v>5701</v>
      </c>
    </row>
    <row r="1204">
      <c r="A1204" s="19">
        <v>44807.897627314815</v>
      </c>
      <c r="B1204" s="11" t="s">
        <v>5670</v>
      </c>
      <c r="C1204" s="11" t="s">
        <v>5702</v>
      </c>
      <c r="D1204" s="11" t="s">
        <v>158</v>
      </c>
      <c r="E1204" s="11" t="s">
        <v>159</v>
      </c>
      <c r="F1204" s="11" t="s">
        <v>213</v>
      </c>
      <c r="G1204" s="11" t="s">
        <v>214</v>
      </c>
      <c r="H1204" s="11" t="s">
        <v>1049</v>
      </c>
      <c r="I1204" s="11" t="s">
        <v>1050</v>
      </c>
      <c r="J1204" s="11" t="s">
        <v>197</v>
      </c>
      <c r="K1204" s="12" t="s">
        <v>5703</v>
      </c>
      <c r="L1204" s="2" t="s">
        <v>5544</v>
      </c>
      <c r="M1204" s="5">
        <v>44629.0</v>
      </c>
      <c r="N1204" s="2" t="s">
        <v>5704</v>
      </c>
      <c r="O1204" s="6" t="s">
        <v>5705</v>
      </c>
      <c r="P1204" s="7" t="str">
        <f>HYPERLINK("https://drive.google.com/file/d/1_u2eo04hC9r4AVU3K5z8IadIIS9l_irN/view?usp=drivesdk","Hakeem.Hasan Sulaiman - Reconstructing the meaning of criticism in the academic sphere")</f>
        <v>Hakeem.Hasan Sulaiman - Reconstructing the meaning of criticism in the academic sphere</v>
      </c>
      <c r="Q1204" s="2" t="s">
        <v>5706</v>
      </c>
    </row>
    <row r="1205">
      <c r="A1205" s="19">
        <v>44807.89760416667</v>
      </c>
      <c r="B1205" s="11" t="s">
        <v>5670</v>
      </c>
      <c r="C1205" s="11" t="s">
        <v>937</v>
      </c>
      <c r="D1205" s="11" t="s">
        <v>158</v>
      </c>
      <c r="E1205" s="11" t="s">
        <v>159</v>
      </c>
      <c r="F1205" s="11" t="s">
        <v>229</v>
      </c>
      <c r="G1205" s="11" t="s">
        <v>275</v>
      </c>
      <c r="H1205" s="11" t="s">
        <v>3280</v>
      </c>
      <c r="I1205" s="11" t="s">
        <v>319</v>
      </c>
      <c r="J1205" s="11" t="s">
        <v>177</v>
      </c>
      <c r="K1205" s="12" t="s">
        <v>5707</v>
      </c>
      <c r="L1205" s="2" t="s">
        <v>5544</v>
      </c>
      <c r="M1205" s="5">
        <v>44629.0</v>
      </c>
      <c r="N1205" s="2" t="s">
        <v>5708</v>
      </c>
      <c r="O1205" s="6" t="s">
        <v>5709</v>
      </c>
      <c r="P1205" s="7" t="str">
        <f>HYPERLINK("https://drive.google.com/file/d/1LJae8Vl8FfGA7iyqJL4fjx3K9eDCzJOc/view?usp=drivesdk","AMJAD AHMED JUMAAH - Reconstructing the meaning of criticism in the academic sphere")</f>
        <v>AMJAD AHMED JUMAAH - Reconstructing the meaning of criticism in the academic sphere</v>
      </c>
      <c r="Q1205" s="2" t="s">
        <v>5710</v>
      </c>
    </row>
    <row r="1206">
      <c r="A1206" s="19">
        <v>44807.895266203705</v>
      </c>
      <c r="B1206" s="11" t="s">
        <v>5670</v>
      </c>
      <c r="C1206" s="11" t="s">
        <v>5711</v>
      </c>
      <c r="D1206" s="11" t="s">
        <v>158</v>
      </c>
      <c r="E1206" s="11" t="s">
        <v>159</v>
      </c>
      <c r="F1206" s="11" t="s">
        <v>152</v>
      </c>
      <c r="G1206" s="11" t="s">
        <v>153</v>
      </c>
      <c r="H1206" s="11" t="s">
        <v>932</v>
      </c>
      <c r="I1206" s="11" t="s">
        <v>3875</v>
      </c>
      <c r="J1206" s="11" t="s">
        <v>197</v>
      </c>
      <c r="K1206" s="12" t="s">
        <v>5712</v>
      </c>
      <c r="L1206" s="2" t="s">
        <v>5544</v>
      </c>
      <c r="M1206" s="5">
        <v>44629.0</v>
      </c>
      <c r="N1206" s="2" t="s">
        <v>5713</v>
      </c>
      <c r="O1206" s="6" t="s">
        <v>5714</v>
      </c>
      <c r="P1206" s="7" t="str">
        <f>HYPERLINK("https://drive.google.com/file/d/1TjTy44hm4XTD5DIIfv7F6wxNuFbNc6O3/view?usp=drivesdk","Ali Hamad Othman - Reconstructing the meaning of criticism in the academic sphere")</f>
        <v>Ali Hamad Othman - Reconstructing the meaning of criticism in the academic sphere</v>
      </c>
      <c r="Q1206" s="2" t="s">
        <v>5715</v>
      </c>
    </row>
    <row r="1207">
      <c r="A1207" s="19">
        <v>44807.894375</v>
      </c>
      <c r="B1207" s="11" t="s">
        <v>5670</v>
      </c>
      <c r="C1207" s="11" t="s">
        <v>2100</v>
      </c>
      <c r="D1207" s="11" t="s">
        <v>171</v>
      </c>
      <c r="E1207" s="11" t="s">
        <v>172</v>
      </c>
      <c r="F1207" s="11" t="s">
        <v>213</v>
      </c>
      <c r="G1207" s="11" t="s">
        <v>3227</v>
      </c>
      <c r="H1207" s="11" t="s">
        <v>2102</v>
      </c>
      <c r="I1207" s="11" t="s">
        <v>176</v>
      </c>
      <c r="J1207" s="11" t="s">
        <v>197</v>
      </c>
      <c r="K1207" s="12" t="s">
        <v>5716</v>
      </c>
      <c r="L1207" s="2" t="s">
        <v>5544</v>
      </c>
      <c r="M1207" s="5">
        <v>44629.0</v>
      </c>
      <c r="N1207" s="2" t="s">
        <v>5717</v>
      </c>
      <c r="O1207" s="6" t="s">
        <v>5718</v>
      </c>
      <c r="P1207" s="7" t="str">
        <f>HYPERLINK("https://drive.google.com/file/d/1ZgXu_vvzfqHbTnOvlGgWxFIzdCNy9bJ6/view?usp=drivesdk","Mikaeel Biro Munaf - Reconstructing the meaning of criticism in the academic sphere")</f>
        <v>Mikaeel Biro Munaf - Reconstructing the meaning of criticism in the academic sphere</v>
      </c>
      <c r="Q1207" s="2" t="s">
        <v>5719</v>
      </c>
    </row>
    <row r="1208">
      <c r="A1208" s="19">
        <v>44807.8940162037</v>
      </c>
      <c r="B1208" s="11" t="s">
        <v>5670</v>
      </c>
      <c r="C1208" s="11" t="s">
        <v>3381</v>
      </c>
      <c r="D1208" s="11" t="s">
        <v>158</v>
      </c>
      <c r="E1208" s="11" t="s">
        <v>159</v>
      </c>
      <c r="F1208" s="11" t="s">
        <v>229</v>
      </c>
      <c r="G1208" s="11" t="s">
        <v>3382</v>
      </c>
      <c r="H1208" s="11" t="s">
        <v>2102</v>
      </c>
      <c r="I1208" s="11" t="s">
        <v>3383</v>
      </c>
      <c r="J1208" s="11" t="s">
        <v>197</v>
      </c>
      <c r="K1208" s="12" t="s">
        <v>5720</v>
      </c>
      <c r="L1208" s="2" t="s">
        <v>5544</v>
      </c>
      <c r="M1208" s="5">
        <v>44629.0</v>
      </c>
      <c r="N1208" s="2" t="s">
        <v>5721</v>
      </c>
      <c r="O1208" s="6" t="s">
        <v>5722</v>
      </c>
      <c r="P1208" s="7" t="str">
        <f>HYPERLINK("https://drive.google.com/file/d/18sfCoAh7y7JxKG9ToFUSh5--JAvSGzzF/view?usp=drivesdk","Muhajir hagar saleem - Reconstructing the meaning of criticism in the academic sphere")</f>
        <v>Muhajir hagar saleem - Reconstructing the meaning of criticism in the academic sphere</v>
      </c>
      <c r="Q1208" s="2" t="s">
        <v>5723</v>
      </c>
    </row>
    <row r="1209">
      <c r="A1209" s="19">
        <v>44807.89377314815</v>
      </c>
      <c r="B1209" s="11" t="s">
        <v>5670</v>
      </c>
      <c r="C1209" s="11" t="s">
        <v>5711</v>
      </c>
      <c r="D1209" s="11" t="s">
        <v>158</v>
      </c>
      <c r="E1209" s="11" t="s">
        <v>159</v>
      </c>
      <c r="F1209" s="11" t="s">
        <v>152</v>
      </c>
      <c r="G1209" s="11" t="s">
        <v>153</v>
      </c>
      <c r="H1209" s="11" t="s">
        <v>932</v>
      </c>
      <c r="I1209" s="11" t="s">
        <v>3875</v>
      </c>
      <c r="J1209" s="11" t="s">
        <v>197</v>
      </c>
      <c r="K1209" s="12" t="s">
        <v>5712</v>
      </c>
      <c r="L1209" s="2" t="s">
        <v>5544</v>
      </c>
      <c r="M1209" s="5">
        <v>44629.0</v>
      </c>
      <c r="N1209" s="2" t="s">
        <v>5724</v>
      </c>
      <c r="O1209" s="6" t="s">
        <v>5725</v>
      </c>
      <c r="P1209" s="7" t="str">
        <f>HYPERLINK("https://drive.google.com/file/d/13ASjDLGWijvVbFK-FcpXb-tRw9p29WDp/view?usp=drivesdk","Ali Hamad Othman - Reconstructing the meaning of criticism in the academic sphere")</f>
        <v>Ali Hamad Othman - Reconstructing the meaning of criticism in the academic sphere</v>
      </c>
      <c r="Q1209" s="2" t="s">
        <v>5726</v>
      </c>
    </row>
    <row r="1210">
      <c r="A1210" s="19">
        <v>44807.89309027778</v>
      </c>
      <c r="B1210" s="11" t="s">
        <v>5670</v>
      </c>
      <c r="C1210" s="11" t="s">
        <v>1238</v>
      </c>
      <c r="D1210" s="11" t="s">
        <v>158</v>
      </c>
      <c r="E1210" s="11" t="s">
        <v>159</v>
      </c>
      <c r="F1210" s="11" t="s">
        <v>1018</v>
      </c>
      <c r="G1210" s="11" t="s">
        <v>153</v>
      </c>
      <c r="H1210" s="11" t="s">
        <v>1239</v>
      </c>
      <c r="I1210" s="11" t="s">
        <v>1240</v>
      </c>
      <c r="J1210" s="11" t="s">
        <v>177</v>
      </c>
      <c r="K1210" s="12" t="s">
        <v>5727</v>
      </c>
      <c r="L1210" s="2" t="s">
        <v>5544</v>
      </c>
      <c r="M1210" s="5">
        <v>44629.0</v>
      </c>
      <c r="N1210" s="2" t="s">
        <v>5728</v>
      </c>
      <c r="O1210" s="6" t="s">
        <v>5729</v>
      </c>
      <c r="P1210" s="7" t="str">
        <f>HYPERLINK("https://drive.google.com/file/d/1NsOmLzCKqKWs7GCILI3I_Jp2UNOV8zY0/view?usp=drivesdk","Bnar Hussain Ayub - Reconstructing the meaning of criticism in the academic sphere")</f>
        <v>Bnar Hussain Ayub - Reconstructing the meaning of criticism in the academic sphere</v>
      </c>
      <c r="Q1210" s="2" t="s">
        <v>5730</v>
      </c>
    </row>
    <row r="1211">
      <c r="A1211" s="19">
        <v>44807.89266203704</v>
      </c>
      <c r="B1211" s="11" t="s">
        <v>5670</v>
      </c>
      <c r="C1211" s="11" t="s">
        <v>5258</v>
      </c>
      <c r="D1211" s="11" t="s">
        <v>158</v>
      </c>
      <c r="E1211" s="11" t="s">
        <v>159</v>
      </c>
      <c r="F1211" s="11" t="s">
        <v>267</v>
      </c>
      <c r="G1211" s="11" t="s">
        <v>5259</v>
      </c>
      <c r="H1211" s="11" t="s">
        <v>5260</v>
      </c>
      <c r="I1211" s="11" t="s">
        <v>5261</v>
      </c>
      <c r="J1211" s="11" t="s">
        <v>164</v>
      </c>
      <c r="K1211" s="11" t="s">
        <v>5731</v>
      </c>
      <c r="L1211" s="2" t="s">
        <v>5544</v>
      </c>
      <c r="M1211" s="5">
        <v>44629.0</v>
      </c>
      <c r="N1211" s="2" t="s">
        <v>5732</v>
      </c>
      <c r="O1211" s="6" t="s">
        <v>5733</v>
      </c>
      <c r="P1211" s="7" t="str">
        <f>HYPERLINK("https://drive.google.com/file/d/1Zm7XJfCetbuqgRwg4f4AZgSoXoilkgsv/view?usp=drivesdk","Daban Saber Qader - Reconstructing the meaning of criticism in the academic sphere")</f>
        <v>Daban Saber Qader - Reconstructing the meaning of criticism in the academic sphere</v>
      </c>
      <c r="Q1211" s="2" t="s">
        <v>5734</v>
      </c>
    </row>
    <row r="1212">
      <c r="A1212" s="19">
        <v>44807.89244212963</v>
      </c>
      <c r="B1212" s="11" t="s">
        <v>5670</v>
      </c>
      <c r="C1212" s="11" t="s">
        <v>243</v>
      </c>
      <c r="D1212" s="11" t="s">
        <v>171</v>
      </c>
      <c r="E1212" s="11" t="s">
        <v>172</v>
      </c>
      <c r="F1212" s="11" t="s">
        <v>610</v>
      </c>
      <c r="G1212" s="11" t="s">
        <v>916</v>
      </c>
      <c r="H1212" s="11" t="s">
        <v>246</v>
      </c>
      <c r="I1212" s="11" t="s">
        <v>247</v>
      </c>
      <c r="J1212" s="11" t="s">
        <v>164</v>
      </c>
      <c r="K1212" s="11" t="s">
        <v>5735</v>
      </c>
      <c r="L1212" s="2" t="s">
        <v>5544</v>
      </c>
      <c r="M1212" s="5">
        <v>44629.0</v>
      </c>
      <c r="N1212" s="2" t="s">
        <v>5736</v>
      </c>
      <c r="O1212" s="6" t="s">
        <v>5737</v>
      </c>
      <c r="P1212" s="7" t="str">
        <f>HYPERLINK("https://drive.google.com/file/d/11RFzw0aBm-DLWFIOMUPh-N_gJdp532ml/view?usp=drivesdk","SAMIAA JAMIL ABDULWAHID - Reconstructing the meaning of criticism in the academic sphere")</f>
        <v>SAMIAA JAMIL ABDULWAHID - Reconstructing the meaning of criticism in the academic sphere</v>
      </c>
      <c r="Q1212" s="2" t="s">
        <v>5738</v>
      </c>
    </row>
    <row r="1213">
      <c r="A1213" s="19">
        <v>44807.89181712963</v>
      </c>
      <c r="B1213" s="11" t="s">
        <v>5670</v>
      </c>
      <c r="C1213" s="11" t="s">
        <v>211</v>
      </c>
      <c r="D1213" s="11" t="s">
        <v>2119</v>
      </c>
      <c r="E1213" s="11" t="s">
        <v>159</v>
      </c>
      <c r="F1213" s="11" t="s">
        <v>213</v>
      </c>
      <c r="G1213" s="11" t="s">
        <v>214</v>
      </c>
      <c r="H1213" s="11" t="s">
        <v>215</v>
      </c>
      <c r="I1213" s="11" t="s">
        <v>216</v>
      </c>
      <c r="J1213" s="11" t="s">
        <v>164</v>
      </c>
      <c r="K1213" s="12" t="s">
        <v>5739</v>
      </c>
      <c r="L1213" s="2" t="s">
        <v>5544</v>
      </c>
      <c r="M1213" s="5">
        <v>44629.0</v>
      </c>
      <c r="N1213" s="2" t="s">
        <v>5740</v>
      </c>
      <c r="O1213" s="6" t="s">
        <v>5741</v>
      </c>
      <c r="P1213" s="7" t="str">
        <f>HYPERLINK("https://drive.google.com/file/d/1TRCR9cPjimyj-kbu9PtoZga1GaGG3xUW/view?usp=drivesdk","Ammar Jawhar Hussien - Reconstructing the meaning of criticism in the academic sphere")</f>
        <v>Ammar Jawhar Hussien - Reconstructing the meaning of criticism in the academic sphere</v>
      </c>
      <c r="Q1213" s="2" t="s">
        <v>5742</v>
      </c>
    </row>
    <row r="1214">
      <c r="A1214" s="19">
        <v>44807.89131944445</v>
      </c>
      <c r="B1214" s="11" t="s">
        <v>5670</v>
      </c>
      <c r="C1214" s="11" t="s">
        <v>1594</v>
      </c>
      <c r="D1214" s="11" t="s">
        <v>158</v>
      </c>
      <c r="E1214" s="11" t="s">
        <v>159</v>
      </c>
      <c r="F1214" s="11" t="s">
        <v>229</v>
      </c>
      <c r="G1214" s="11" t="s">
        <v>275</v>
      </c>
      <c r="H1214" s="11" t="s">
        <v>816</v>
      </c>
      <c r="I1214" s="11" t="s">
        <v>239</v>
      </c>
      <c r="J1214" s="11" t="s">
        <v>177</v>
      </c>
      <c r="K1214" s="12" t="s">
        <v>5743</v>
      </c>
      <c r="L1214" s="2" t="s">
        <v>5544</v>
      </c>
      <c r="M1214" s="5">
        <v>44629.0</v>
      </c>
      <c r="N1214" s="2" t="s">
        <v>5744</v>
      </c>
      <c r="O1214" s="6" t="s">
        <v>5745</v>
      </c>
      <c r="P1214" s="7" t="str">
        <f>HYPERLINK("https://drive.google.com/file/d/16XZ_aSWw79fkwO2fCtmGvsedyxdmEMOZ/view?usp=drivesdk","Brwa Hussein m.ameen - Reconstructing the meaning of criticism in the academic sphere")</f>
        <v>Brwa Hussein m.ameen - Reconstructing the meaning of criticism in the academic sphere</v>
      </c>
      <c r="Q1214" s="2" t="s">
        <v>5746</v>
      </c>
    </row>
    <row r="1215">
      <c r="A1215" s="19">
        <v>44807.89094907408</v>
      </c>
      <c r="B1215" s="11" t="s">
        <v>5670</v>
      </c>
      <c r="C1215" s="11" t="s">
        <v>5747</v>
      </c>
      <c r="D1215" s="11" t="s">
        <v>171</v>
      </c>
      <c r="E1215" s="11" t="s">
        <v>172</v>
      </c>
      <c r="F1215" s="11" t="s">
        <v>267</v>
      </c>
      <c r="G1215" s="11" t="s">
        <v>5584</v>
      </c>
      <c r="H1215" s="11" t="s">
        <v>5585</v>
      </c>
      <c r="I1215" s="11" t="s">
        <v>186</v>
      </c>
      <c r="J1215" s="11" t="s">
        <v>177</v>
      </c>
      <c r="K1215" s="12" t="s">
        <v>5748</v>
      </c>
      <c r="L1215" s="2" t="s">
        <v>5544</v>
      </c>
      <c r="M1215" s="5">
        <v>44629.0</v>
      </c>
      <c r="N1215" s="2" t="s">
        <v>5749</v>
      </c>
      <c r="O1215" s="6" t="s">
        <v>5750</v>
      </c>
      <c r="P1215" s="7" t="str">
        <f>HYPERLINK("https://drive.google.com/file/d/1b7Aox-tC0_FZApDs1DjlOoH1dinjJp76/view?usp=drivesdk","DR. Parween Othman Mustafa - Reconstructing the meaning of criticism in the academic sphere")</f>
        <v>DR. Parween Othman Mustafa - Reconstructing the meaning of criticism in the academic sphere</v>
      </c>
      <c r="Q1215" s="2" t="s">
        <v>5751</v>
      </c>
    </row>
    <row r="1216">
      <c r="A1216" s="19">
        <v>44807.89076388889</v>
      </c>
      <c r="B1216" s="11" t="s">
        <v>5670</v>
      </c>
      <c r="C1216" s="11" t="s">
        <v>1516</v>
      </c>
      <c r="D1216" s="11" t="s">
        <v>171</v>
      </c>
      <c r="E1216" s="11" t="s">
        <v>202</v>
      </c>
      <c r="F1216" s="11" t="s">
        <v>213</v>
      </c>
      <c r="G1216" s="11" t="s">
        <v>214</v>
      </c>
      <c r="H1216" s="11" t="s">
        <v>363</v>
      </c>
      <c r="I1216" s="11" t="s">
        <v>361</v>
      </c>
      <c r="J1216" s="11" t="s">
        <v>197</v>
      </c>
      <c r="K1216" s="48" t="s">
        <v>5752</v>
      </c>
      <c r="L1216" s="2" t="s">
        <v>5544</v>
      </c>
      <c r="M1216" s="5">
        <v>44629.0</v>
      </c>
      <c r="N1216" s="2" t="s">
        <v>5753</v>
      </c>
      <c r="O1216" s="6" t="s">
        <v>5754</v>
      </c>
      <c r="P1216" s="7" t="str">
        <f>HYPERLINK("https://drive.google.com/file/d/1dGTV2JtB-QSUeDClY_veR570BggGXf0u/view?usp=drivesdk","MUMTAZ AHMED AMEEN - Reconstructing the meaning of criticism in the academic sphere")</f>
        <v>MUMTAZ AHMED AMEEN - Reconstructing the meaning of criticism in the academic sphere</v>
      </c>
      <c r="Q1216" s="2" t="s">
        <v>5755</v>
      </c>
    </row>
    <row r="1217">
      <c r="A1217" s="19">
        <v>44807.890752314815</v>
      </c>
      <c r="B1217" s="11" t="s">
        <v>5670</v>
      </c>
      <c r="C1217" s="11" t="s">
        <v>470</v>
      </c>
      <c r="D1217" s="11" t="s">
        <v>158</v>
      </c>
      <c r="E1217" s="11" t="s">
        <v>159</v>
      </c>
      <c r="F1217" s="11" t="s">
        <v>229</v>
      </c>
      <c r="G1217" s="11" t="s">
        <v>214</v>
      </c>
      <c r="H1217" s="11" t="s">
        <v>2070</v>
      </c>
      <c r="I1217" s="11" t="s">
        <v>473</v>
      </c>
      <c r="J1217" s="11" t="s">
        <v>164</v>
      </c>
      <c r="K1217" s="12" t="s">
        <v>5756</v>
      </c>
      <c r="L1217" s="2" t="s">
        <v>5544</v>
      </c>
      <c r="M1217" s="5">
        <v>44629.0</v>
      </c>
      <c r="N1217" s="2" t="s">
        <v>5757</v>
      </c>
      <c r="O1217" s="6" t="s">
        <v>5758</v>
      </c>
      <c r="P1217" s="7" t="str">
        <f>HYPERLINK("https://drive.google.com/file/d/1jYhAbDIIdfLvNoUoXsURDDTK7hKYXUpd/view?usp=drivesdk","FURSAH AHMAD HUSSEIN - Reconstructing the meaning of criticism in the academic sphere")</f>
        <v>FURSAH AHMAD HUSSEIN - Reconstructing the meaning of criticism in the academic sphere</v>
      </c>
      <c r="Q1217" s="2" t="s">
        <v>5759</v>
      </c>
    </row>
    <row r="1218">
      <c r="A1218" s="19">
        <v>44807.890694444446</v>
      </c>
      <c r="B1218" s="11" t="s">
        <v>5670</v>
      </c>
      <c r="C1218" s="11" t="s">
        <v>211</v>
      </c>
      <c r="D1218" s="11" t="s">
        <v>2119</v>
      </c>
      <c r="E1218" s="11" t="s">
        <v>159</v>
      </c>
      <c r="F1218" s="11" t="s">
        <v>213</v>
      </c>
      <c r="G1218" s="11" t="s">
        <v>214</v>
      </c>
      <c r="H1218" s="11" t="s">
        <v>215</v>
      </c>
      <c r="I1218" s="11" t="s">
        <v>216</v>
      </c>
      <c r="J1218" s="11" t="s">
        <v>164</v>
      </c>
      <c r="K1218" s="12" t="s">
        <v>5760</v>
      </c>
      <c r="L1218" s="2" t="s">
        <v>5544</v>
      </c>
      <c r="M1218" s="5">
        <v>44629.0</v>
      </c>
      <c r="N1218" s="2" t="s">
        <v>5761</v>
      </c>
      <c r="O1218" s="6" t="s">
        <v>5762</v>
      </c>
      <c r="P1218" s="7" t="str">
        <f>HYPERLINK("https://drive.google.com/file/d/1fvoU3oe_Jy_nxlt2eyrcPXPy5JVPgfRc/view?usp=drivesdk","Ammar Jawhar Hussien - Reconstructing the meaning of criticism in the academic sphere")</f>
        <v>Ammar Jawhar Hussien - Reconstructing the meaning of criticism in the academic sphere</v>
      </c>
      <c r="Q1218" s="2" t="s">
        <v>5763</v>
      </c>
    </row>
    <row r="1219">
      <c r="A1219" s="19">
        <v>44807.89052083333</v>
      </c>
      <c r="B1219" s="11" t="s">
        <v>5670</v>
      </c>
      <c r="C1219" s="11" t="s">
        <v>5471</v>
      </c>
      <c r="D1219" s="11" t="s">
        <v>158</v>
      </c>
      <c r="E1219" s="11" t="s">
        <v>159</v>
      </c>
      <c r="F1219" s="11" t="s">
        <v>152</v>
      </c>
      <c r="G1219" s="11" t="s">
        <v>153</v>
      </c>
      <c r="H1219" s="11" t="s">
        <v>932</v>
      </c>
      <c r="I1219" s="11" t="s">
        <v>5472</v>
      </c>
      <c r="J1219" s="11" t="s">
        <v>177</v>
      </c>
      <c r="K1219" s="12" t="s">
        <v>5764</v>
      </c>
      <c r="L1219" s="2" t="s">
        <v>5544</v>
      </c>
      <c r="M1219" s="5">
        <v>44629.0</v>
      </c>
      <c r="N1219" s="2" t="s">
        <v>5765</v>
      </c>
      <c r="O1219" s="6" t="s">
        <v>5766</v>
      </c>
      <c r="P1219" s="7" t="str">
        <f>HYPERLINK("https://drive.google.com/file/d/152NXUrkkHC4x1C61j9DOfptIQUgOCWbb/view?usp=drivesdk","sirwan abdullah ahmed - Reconstructing the meaning of criticism in the academic sphere")</f>
        <v>sirwan abdullah ahmed - Reconstructing the meaning of criticism in the academic sphere</v>
      </c>
      <c r="Q1219" s="2" t="s">
        <v>5767</v>
      </c>
    </row>
    <row r="1220">
      <c r="A1220" s="19">
        <v>44807.89034722222</v>
      </c>
      <c r="B1220" s="11" t="s">
        <v>5670</v>
      </c>
      <c r="C1220" s="11" t="s">
        <v>2379</v>
      </c>
      <c r="D1220" s="11" t="s">
        <v>158</v>
      </c>
      <c r="E1220" s="11" t="s">
        <v>159</v>
      </c>
      <c r="F1220" s="11" t="s">
        <v>152</v>
      </c>
      <c r="G1220" s="11" t="s">
        <v>153</v>
      </c>
      <c r="H1220" s="11" t="s">
        <v>932</v>
      </c>
      <c r="I1220" s="11" t="s">
        <v>1032</v>
      </c>
      <c r="J1220" s="11" t="s">
        <v>197</v>
      </c>
      <c r="K1220" s="48" t="s">
        <v>5768</v>
      </c>
      <c r="L1220" s="2" t="s">
        <v>5544</v>
      </c>
      <c r="M1220" s="5">
        <v>44629.0</v>
      </c>
      <c r="N1220" s="2" t="s">
        <v>5769</v>
      </c>
      <c r="O1220" s="6" t="s">
        <v>5770</v>
      </c>
      <c r="P1220" s="7" t="str">
        <f>HYPERLINK("https://drive.google.com/file/d/1JO3rErj_Fg8wX4DKv_QLqc9hJ4WMzFci/view?usp=drivesdk","Alan pshtiwan kareem - Reconstructing the meaning of criticism in the academic sphere")</f>
        <v>Alan pshtiwan kareem - Reconstructing the meaning of criticism in the academic sphere</v>
      </c>
      <c r="Q1220" s="2" t="s">
        <v>5771</v>
      </c>
    </row>
    <row r="1221">
      <c r="A1221" s="19">
        <v>44807.89026620371</v>
      </c>
      <c r="B1221" s="11" t="s">
        <v>5670</v>
      </c>
      <c r="C1221" s="11" t="s">
        <v>1275</v>
      </c>
      <c r="D1221" s="11" t="s">
        <v>158</v>
      </c>
      <c r="E1221" s="11" t="s">
        <v>159</v>
      </c>
      <c r="F1221" s="11" t="s">
        <v>610</v>
      </c>
      <c r="G1221" s="11" t="s">
        <v>916</v>
      </c>
      <c r="H1221" s="11" t="s">
        <v>917</v>
      </c>
      <c r="I1221" s="11" t="s">
        <v>918</v>
      </c>
      <c r="J1221" s="11" t="s">
        <v>197</v>
      </c>
      <c r="K1221" s="12" t="s">
        <v>5772</v>
      </c>
      <c r="L1221" s="2" t="s">
        <v>5544</v>
      </c>
      <c r="M1221" s="5">
        <v>44629.0</v>
      </c>
      <c r="N1221" s="2" t="s">
        <v>5773</v>
      </c>
      <c r="O1221" s="6" t="s">
        <v>5774</v>
      </c>
      <c r="P1221" s="7" t="str">
        <f>HYPERLINK("https://drive.google.com/file/d/1c3EnHk4cs_sZDsVYIGa95F_Vx2cJ1E6a/view?usp=drivesdk","RWKHSAR NABE MAQDID - Reconstructing the meaning of criticism in the academic sphere")</f>
        <v>RWKHSAR NABE MAQDID - Reconstructing the meaning of criticism in the academic sphere</v>
      </c>
      <c r="Q1221" s="2" t="s">
        <v>5775</v>
      </c>
    </row>
    <row r="1222">
      <c r="A1222" s="19">
        <v>44807.89005787037</v>
      </c>
      <c r="B1222" s="11" t="s">
        <v>5670</v>
      </c>
      <c r="C1222" s="11" t="s">
        <v>407</v>
      </c>
      <c r="D1222" s="11" t="s">
        <v>158</v>
      </c>
      <c r="E1222" s="11" t="s">
        <v>159</v>
      </c>
      <c r="F1222" s="11" t="s">
        <v>3170</v>
      </c>
      <c r="G1222" s="11" t="s">
        <v>5776</v>
      </c>
      <c r="H1222" s="11" t="s">
        <v>410</v>
      </c>
      <c r="I1222" s="11" t="s">
        <v>411</v>
      </c>
      <c r="J1222" s="11" t="s">
        <v>177</v>
      </c>
      <c r="K1222" s="11" t="s">
        <v>845</v>
      </c>
      <c r="L1222" s="2" t="s">
        <v>5544</v>
      </c>
      <c r="M1222" s="5">
        <v>44629.0</v>
      </c>
      <c r="N1222" s="2" t="s">
        <v>5777</v>
      </c>
      <c r="O1222" s="6" t="s">
        <v>5778</v>
      </c>
      <c r="P1222" s="7" t="str">
        <f>HYPERLINK("https://drive.google.com/file/d/1BuRoL8zDpyoBEpWFMgNs554UsWVb2BS2/view?usp=drivesdk","Jabbar Hamad Ade - Reconstructing the meaning of criticism in the academic sphere")</f>
        <v>Jabbar Hamad Ade - Reconstructing the meaning of criticism in the academic sphere</v>
      </c>
      <c r="Q1222" s="2" t="s">
        <v>5779</v>
      </c>
    </row>
    <row r="1223">
      <c r="A1223" s="19">
        <v>44807.8900462963</v>
      </c>
      <c r="B1223" s="11" t="s">
        <v>5670</v>
      </c>
      <c r="C1223" s="11" t="s">
        <v>1068</v>
      </c>
      <c r="D1223" s="11" t="s">
        <v>158</v>
      </c>
      <c r="E1223" s="11" t="s">
        <v>159</v>
      </c>
      <c r="F1223" s="11" t="s">
        <v>213</v>
      </c>
      <c r="G1223" s="11" t="s">
        <v>275</v>
      </c>
      <c r="H1223" s="11" t="s">
        <v>612</v>
      </c>
      <c r="I1223" s="11" t="s">
        <v>1069</v>
      </c>
      <c r="J1223" s="11" t="s">
        <v>177</v>
      </c>
      <c r="K1223" s="11" t="s">
        <v>457</v>
      </c>
      <c r="L1223" s="2" t="s">
        <v>5544</v>
      </c>
      <c r="M1223" s="5">
        <v>44629.0</v>
      </c>
      <c r="N1223" s="2" t="s">
        <v>5780</v>
      </c>
      <c r="O1223" s="6" t="s">
        <v>5781</v>
      </c>
      <c r="P1223" s="7" t="str">
        <f>HYPERLINK("https://drive.google.com/file/d/1X6oUejO9LNm9F5eTwrcy9uxNPjXas2Sv/view?usp=drivesdk","Basan Tanj Yaba - Reconstructing the meaning of criticism in the academic sphere")</f>
        <v>Basan Tanj Yaba - Reconstructing the meaning of criticism in the academic sphere</v>
      </c>
      <c r="Q1223" s="2" t="s">
        <v>5782</v>
      </c>
    </row>
    <row r="1224">
      <c r="A1224" s="19">
        <v>44807.88958333333</v>
      </c>
      <c r="B1224" s="11" t="s">
        <v>5670</v>
      </c>
      <c r="C1224" s="11" t="s">
        <v>887</v>
      </c>
      <c r="D1224" s="11" t="s">
        <v>171</v>
      </c>
      <c r="E1224" s="11" t="s">
        <v>172</v>
      </c>
      <c r="F1224" s="11" t="s">
        <v>229</v>
      </c>
      <c r="G1224" s="11" t="s">
        <v>230</v>
      </c>
      <c r="H1224" s="11" t="s">
        <v>612</v>
      </c>
      <c r="I1224" s="11" t="s">
        <v>613</v>
      </c>
      <c r="J1224" s="11" t="s">
        <v>177</v>
      </c>
      <c r="K1224" s="12" t="s">
        <v>5783</v>
      </c>
      <c r="L1224" s="2" t="s">
        <v>5544</v>
      </c>
      <c r="M1224" s="5">
        <v>44629.0</v>
      </c>
      <c r="N1224" s="2" t="s">
        <v>5784</v>
      </c>
      <c r="O1224" s="6" t="s">
        <v>5785</v>
      </c>
      <c r="P1224" s="7" t="str">
        <f>HYPERLINK("https://drive.google.com/file/d/1qw-7ShhjoXYP34WfZHI42_0Z_mtAYeEH/view?usp=drivesdk","Kurdistan Rafiq Moheddin - Reconstructing the meaning of criticism in the academic sphere")</f>
        <v>Kurdistan Rafiq Moheddin - Reconstructing the meaning of criticism in the academic sphere</v>
      </c>
      <c r="Q1224" s="2" t="s">
        <v>5786</v>
      </c>
    </row>
    <row r="1225">
      <c r="A1225" s="19">
        <v>44807.88958333333</v>
      </c>
      <c r="B1225" s="11" t="s">
        <v>5670</v>
      </c>
      <c r="C1225" s="11" t="s">
        <v>260</v>
      </c>
      <c r="D1225" s="11" t="s">
        <v>171</v>
      </c>
      <c r="E1225" s="11" t="s">
        <v>202</v>
      </c>
      <c r="F1225" s="11" t="s">
        <v>152</v>
      </c>
      <c r="G1225" s="11" t="s">
        <v>153</v>
      </c>
      <c r="H1225" s="11" t="s">
        <v>261</v>
      </c>
      <c r="I1225" s="11" t="s">
        <v>262</v>
      </c>
      <c r="J1225" s="11" t="s">
        <v>164</v>
      </c>
      <c r="K1225" s="11" t="s">
        <v>528</v>
      </c>
      <c r="L1225" s="2" t="s">
        <v>5544</v>
      </c>
      <c r="M1225" s="5">
        <v>44629.0</v>
      </c>
      <c r="N1225" s="2" t="s">
        <v>5787</v>
      </c>
      <c r="O1225" s="6" t="s">
        <v>5788</v>
      </c>
      <c r="P1225" s="7" t="str">
        <f>HYPERLINK("https://drive.google.com/file/d/188k_lB9WNnqCmv3iMuwhotwPnLJUQ5Mr/view?usp=drivesdk","saadaldeen muhammad nuri saed - Reconstructing the meaning of criticism in the academic sphere")</f>
        <v>saadaldeen muhammad nuri saed - Reconstructing the meaning of criticism in the academic sphere</v>
      </c>
      <c r="Q1225" s="2" t="s">
        <v>5789</v>
      </c>
    </row>
    <row r="1226">
      <c r="A1226" s="19">
        <v>44807.88947916667</v>
      </c>
      <c r="B1226" s="11" t="s">
        <v>5670</v>
      </c>
      <c r="C1226" s="11" t="s">
        <v>228</v>
      </c>
      <c r="D1226" s="11" t="s">
        <v>171</v>
      </c>
      <c r="E1226" s="11" t="s">
        <v>172</v>
      </c>
      <c r="F1226" s="11" t="s">
        <v>229</v>
      </c>
      <c r="G1226" s="11" t="s">
        <v>230</v>
      </c>
      <c r="H1226" s="11" t="s">
        <v>231</v>
      </c>
      <c r="I1226" s="11" t="s">
        <v>232</v>
      </c>
      <c r="J1226" s="11" t="s">
        <v>197</v>
      </c>
      <c r="K1226" s="11" t="s">
        <v>233</v>
      </c>
      <c r="L1226" s="2" t="s">
        <v>5544</v>
      </c>
      <c r="M1226" s="5">
        <v>44629.0</v>
      </c>
      <c r="N1226" s="2" t="s">
        <v>5790</v>
      </c>
      <c r="O1226" s="6" t="s">
        <v>5791</v>
      </c>
      <c r="P1226" s="7" t="str">
        <f>HYPERLINK("https://drive.google.com/file/d/1rQRUdiAlf5YrUNpOpodLfAYj7J-1WslR/view?usp=drivesdk","Kaifi Muhammad Aziz - Reconstructing the meaning of criticism in the academic sphere")</f>
        <v>Kaifi Muhammad Aziz - Reconstructing the meaning of criticism in the academic sphere</v>
      </c>
      <c r="Q1226" s="2" t="s">
        <v>5792</v>
      </c>
    </row>
    <row r="1227">
      <c r="A1227" s="19">
        <v>44807.889444444445</v>
      </c>
      <c r="B1227" s="11" t="s">
        <v>5670</v>
      </c>
      <c r="C1227" s="11" t="s">
        <v>347</v>
      </c>
      <c r="D1227" s="11" t="s">
        <v>158</v>
      </c>
      <c r="E1227" s="11" t="s">
        <v>159</v>
      </c>
      <c r="F1227" s="11" t="s">
        <v>229</v>
      </c>
      <c r="G1227" s="11" t="s">
        <v>275</v>
      </c>
      <c r="H1227" s="11" t="s">
        <v>816</v>
      </c>
      <c r="I1227" s="11" t="s">
        <v>348</v>
      </c>
      <c r="J1227" s="11" t="s">
        <v>197</v>
      </c>
      <c r="K1227" s="48" t="s">
        <v>5768</v>
      </c>
      <c r="L1227" s="2" t="s">
        <v>5544</v>
      </c>
      <c r="M1227" s="5">
        <v>44629.0</v>
      </c>
      <c r="N1227" s="2" t="s">
        <v>5793</v>
      </c>
      <c r="O1227" s="6" t="s">
        <v>5794</v>
      </c>
      <c r="P1227" s="7" t="str">
        <f>HYPERLINK("https://drive.google.com/file/d/1DKZqiI0oJ-qBZ4Txj2UqFlRzwvudzQU0/view?usp=drivesdk","Karzan kareem kheder - Reconstructing the meaning of criticism in the academic sphere")</f>
        <v>Karzan kareem kheder - Reconstructing the meaning of criticism in the academic sphere</v>
      </c>
      <c r="Q1227" s="2" t="s">
        <v>5795</v>
      </c>
    </row>
    <row r="1228">
      <c r="A1228" s="15">
        <v>44776.88512731482</v>
      </c>
      <c r="B1228" s="11" t="s">
        <v>5670</v>
      </c>
      <c r="C1228" s="2" t="s">
        <v>1334</v>
      </c>
      <c r="D1228" s="16" t="s">
        <v>171</v>
      </c>
      <c r="E1228" s="17" t="s">
        <v>289</v>
      </c>
      <c r="F1228" s="16" t="s">
        <v>229</v>
      </c>
      <c r="G1228" s="16" t="s">
        <v>275</v>
      </c>
      <c r="H1228" s="16" t="s">
        <v>223</v>
      </c>
      <c r="I1228" s="2" t="s">
        <v>4856</v>
      </c>
      <c r="J1228" s="2" t="s">
        <v>177</v>
      </c>
      <c r="K1228" s="2" t="s">
        <v>558</v>
      </c>
      <c r="L1228" s="2" t="s">
        <v>5544</v>
      </c>
      <c r="M1228" s="5">
        <v>44629.0</v>
      </c>
      <c r="N1228" s="2" t="s">
        <v>5796</v>
      </c>
      <c r="O1228" s="6" t="s">
        <v>5797</v>
      </c>
      <c r="P1228" s="7" t="str">
        <f>HYPERLINK("https://drive.google.com/file/d/1C14Ztn1wU9btMnn1fAw8m2kyP-mhS-lq/view?usp=drivesdk","Falih Jaaz Shlsh - Reconstructing the meaning of criticism in the academic sphere")</f>
        <v>Falih Jaaz Shlsh - Reconstructing the meaning of criticism in the academic sphere</v>
      </c>
      <c r="Q1228" s="2" t="s">
        <v>5798</v>
      </c>
    </row>
    <row r="1229">
      <c r="A1229" s="15">
        <v>44776.88512731482</v>
      </c>
      <c r="B1229" s="11" t="s">
        <v>5670</v>
      </c>
      <c r="C1229" s="2" t="s">
        <v>1330</v>
      </c>
      <c r="D1229" s="2" t="s">
        <v>158</v>
      </c>
      <c r="E1229" s="2" t="s">
        <v>159</v>
      </c>
      <c r="F1229" s="16" t="s">
        <v>229</v>
      </c>
      <c r="G1229" s="16" t="s">
        <v>275</v>
      </c>
      <c r="H1229" s="16" t="s">
        <v>223</v>
      </c>
      <c r="I1229" s="2" t="s">
        <v>155</v>
      </c>
      <c r="J1229" s="2" t="s">
        <v>177</v>
      </c>
      <c r="L1229" s="2" t="s">
        <v>5544</v>
      </c>
      <c r="M1229" s="5">
        <v>44629.0</v>
      </c>
      <c r="N1229" s="2" t="s">
        <v>5799</v>
      </c>
      <c r="O1229" s="6" t="s">
        <v>5800</v>
      </c>
      <c r="P1229" s="7" t="str">
        <f>HYPERLINK("https://drive.google.com/file/d/1kAhf3z9kt4rvIbGJJiImeLM4d8C8J6rq/view?usp=drivesdk","HERSH YOUSIF HAMADAMEEN - Reconstructing the meaning of criticism in the academic sphere")</f>
        <v>HERSH YOUSIF HAMADAMEEN - Reconstructing the meaning of criticism in the academic sphere</v>
      </c>
      <c r="Q1229" s="2" t="s">
        <v>5801</v>
      </c>
    </row>
    <row r="1230">
      <c r="A1230" s="15">
        <v>44776.88512731482</v>
      </c>
      <c r="B1230" s="11" t="s">
        <v>5670</v>
      </c>
      <c r="C1230" s="2" t="s">
        <v>1339</v>
      </c>
      <c r="D1230" s="2" t="s">
        <v>171</v>
      </c>
      <c r="E1230" s="2" t="s">
        <v>202</v>
      </c>
      <c r="F1230" s="2" t="s">
        <v>221</v>
      </c>
      <c r="G1230" s="2" t="s">
        <v>222</v>
      </c>
      <c r="H1230" s="2" t="s">
        <v>238</v>
      </c>
      <c r="I1230" s="2" t="s">
        <v>1340</v>
      </c>
      <c r="J1230" s="2" t="s">
        <v>177</v>
      </c>
      <c r="L1230" s="2" t="s">
        <v>5544</v>
      </c>
      <c r="M1230" s="5">
        <v>44629.0</v>
      </c>
      <c r="N1230" s="2" t="s">
        <v>5802</v>
      </c>
      <c r="O1230" s="6" t="s">
        <v>5803</v>
      </c>
      <c r="P1230" s="7" t="str">
        <f>HYPERLINK("https://drive.google.com/file/d/1D6aAltIx2fg2IyEic50xrs9rcgZbnss1/view?usp=drivesdk","Muayad  habdwlrahman hadeeth  - Reconstructing the meaning of criticism in the academic sphere")</f>
        <v>Muayad  habdwlrahman hadeeth  - Reconstructing the meaning of criticism in the academic sphere</v>
      </c>
      <c r="Q1230" s="2" t="s">
        <v>5804</v>
      </c>
    </row>
    <row r="1231">
      <c r="A1231" s="15">
        <v>44776.88512731482</v>
      </c>
      <c r="B1231" s="11" t="s">
        <v>1353</v>
      </c>
      <c r="C1231" s="2" t="s">
        <v>1334</v>
      </c>
      <c r="D1231" s="16" t="s">
        <v>171</v>
      </c>
      <c r="E1231" s="17" t="s">
        <v>289</v>
      </c>
      <c r="F1231" s="16" t="s">
        <v>229</v>
      </c>
      <c r="G1231" s="16" t="s">
        <v>275</v>
      </c>
      <c r="H1231" s="16" t="s">
        <v>223</v>
      </c>
      <c r="I1231" s="2" t="s">
        <v>4856</v>
      </c>
      <c r="J1231" s="2" t="s">
        <v>177</v>
      </c>
      <c r="K1231" s="2" t="s">
        <v>558</v>
      </c>
      <c r="L1231" s="2" t="s">
        <v>5544</v>
      </c>
      <c r="M1231" s="5">
        <v>44647.0</v>
      </c>
      <c r="N1231" s="2" t="s">
        <v>5805</v>
      </c>
      <c r="O1231" s="6" t="s">
        <v>5806</v>
      </c>
      <c r="P1231" s="7" t="str">
        <f>HYPERLINK("https://drive.google.com/file/d/1MyjsW4nSqM8f74lEbxBKanKqdLioD_lk/view?usp=drivesdk","Falih Jaaz Shlsh - New Emicron dynasty")</f>
        <v>Falih Jaaz Shlsh - New Emicron dynasty</v>
      </c>
      <c r="Q1231" s="2" t="s">
        <v>5807</v>
      </c>
    </row>
    <row r="1232">
      <c r="A1232" s="15">
        <v>44776.88512731482</v>
      </c>
      <c r="B1232" s="11" t="s">
        <v>1353</v>
      </c>
      <c r="C1232" s="2" t="s">
        <v>1330</v>
      </c>
      <c r="D1232" s="2" t="s">
        <v>158</v>
      </c>
      <c r="E1232" s="2" t="s">
        <v>159</v>
      </c>
      <c r="F1232" s="16" t="s">
        <v>229</v>
      </c>
      <c r="G1232" s="16" t="s">
        <v>275</v>
      </c>
      <c r="H1232" s="16" t="s">
        <v>223</v>
      </c>
      <c r="I1232" s="2" t="s">
        <v>155</v>
      </c>
      <c r="J1232" s="2" t="s">
        <v>177</v>
      </c>
      <c r="L1232" s="2" t="s">
        <v>5544</v>
      </c>
      <c r="M1232" s="5">
        <v>44647.0</v>
      </c>
      <c r="N1232" s="2" t="s">
        <v>5808</v>
      </c>
      <c r="O1232" s="6" t="s">
        <v>5809</v>
      </c>
      <c r="P1232" s="7" t="str">
        <f>HYPERLINK("https://drive.google.com/file/d/166OL12CUh-GEd507UtowUwWb764vayZP/view?usp=drivesdk","HERSH YOUSIF HAMADAMEEN - New Emicron dynasty")</f>
        <v>HERSH YOUSIF HAMADAMEEN - New Emicron dynasty</v>
      </c>
      <c r="Q1232" s="2" t="s">
        <v>5801</v>
      </c>
    </row>
    <row r="1233">
      <c r="A1233" s="15">
        <v>44776.88512731482</v>
      </c>
      <c r="B1233" s="11" t="s">
        <v>1353</v>
      </c>
      <c r="C1233" s="2" t="s">
        <v>1339</v>
      </c>
      <c r="D1233" s="2" t="s">
        <v>171</v>
      </c>
      <c r="E1233" s="2" t="s">
        <v>202</v>
      </c>
      <c r="F1233" s="2" t="s">
        <v>221</v>
      </c>
      <c r="G1233" s="2" t="s">
        <v>222</v>
      </c>
      <c r="H1233" s="2" t="s">
        <v>238</v>
      </c>
      <c r="I1233" s="2" t="s">
        <v>1340</v>
      </c>
      <c r="J1233" s="2" t="s">
        <v>177</v>
      </c>
      <c r="L1233" s="2" t="s">
        <v>5544</v>
      </c>
      <c r="M1233" s="5">
        <v>44647.0</v>
      </c>
      <c r="N1233" s="2" t="s">
        <v>5810</v>
      </c>
      <c r="O1233" s="6" t="s">
        <v>5811</v>
      </c>
      <c r="P1233" s="7" t="str">
        <f>HYPERLINK("https://drive.google.com/file/d/1u5HlPpsxhnaRoEiwSuPy8SePB7H4H2S3/view?usp=drivesdk","Muayad  habdwlrahman hadeeth  - New Emicron dynasty")</f>
        <v>Muayad  habdwlrahman hadeeth  - New Emicron dynasty</v>
      </c>
      <c r="Q1233" s="2" t="s">
        <v>5804</v>
      </c>
    </row>
    <row r="1234">
      <c r="A1234" s="13" t="s">
        <v>5812</v>
      </c>
      <c r="B1234" s="11" t="s">
        <v>1353</v>
      </c>
      <c r="C1234" s="11" t="s">
        <v>3571</v>
      </c>
      <c r="D1234" s="11" t="s">
        <v>158</v>
      </c>
      <c r="E1234" s="11" t="s">
        <v>159</v>
      </c>
      <c r="F1234" s="11" t="s">
        <v>1289</v>
      </c>
      <c r="G1234" s="11" t="s">
        <v>1483</v>
      </c>
      <c r="H1234" s="11" t="s">
        <v>5813</v>
      </c>
      <c r="I1234" s="11" t="s">
        <v>3410</v>
      </c>
      <c r="J1234" s="11" t="s">
        <v>164</v>
      </c>
      <c r="L1234" s="2" t="s">
        <v>5544</v>
      </c>
      <c r="M1234" s="5">
        <v>44647.0</v>
      </c>
      <c r="N1234" s="2" t="s">
        <v>5814</v>
      </c>
      <c r="O1234" s="6" t="s">
        <v>5815</v>
      </c>
      <c r="P1234" s="7" t="str">
        <f>HYPERLINK("https://drive.google.com/file/d/1Y9ZdLkzdzN1kqEyqLzqSRBOSz3_VFWix/view?usp=drivesdk","Haval Abdullah Khudher - New Emicron dynasty")</f>
        <v>Haval Abdullah Khudher - New Emicron dynasty</v>
      </c>
      <c r="Q1234" s="2" t="s">
        <v>5816</v>
      </c>
    </row>
    <row r="1235">
      <c r="A1235" s="13" t="s">
        <v>5817</v>
      </c>
      <c r="B1235" s="11" t="s">
        <v>1353</v>
      </c>
      <c r="C1235" s="11" t="s">
        <v>3571</v>
      </c>
      <c r="D1235" s="11" t="s">
        <v>158</v>
      </c>
      <c r="E1235" s="11" t="s">
        <v>159</v>
      </c>
      <c r="F1235" s="11" t="s">
        <v>1289</v>
      </c>
      <c r="G1235" s="11" t="s">
        <v>1483</v>
      </c>
      <c r="H1235" s="11" t="s">
        <v>5813</v>
      </c>
      <c r="I1235" s="11" t="s">
        <v>3410</v>
      </c>
      <c r="J1235" s="11" t="s">
        <v>164</v>
      </c>
      <c r="L1235" s="2" t="s">
        <v>5544</v>
      </c>
      <c r="M1235" s="5">
        <v>44647.0</v>
      </c>
      <c r="N1235" s="2" t="s">
        <v>5818</v>
      </c>
      <c r="O1235" s="6" t="s">
        <v>5819</v>
      </c>
      <c r="P1235" s="7" t="str">
        <f>HYPERLINK("https://drive.google.com/file/d/1awYQxU9ibr2XfUkmgUAGis5V46N_Tbrc/view?usp=drivesdk","Haval Abdullah Khudher - New Emicron dynasty")</f>
        <v>Haval Abdullah Khudher - New Emicron dynasty</v>
      </c>
      <c r="Q1235" s="2" t="s">
        <v>5816</v>
      </c>
    </row>
    <row r="1236">
      <c r="A1236" s="13" t="s">
        <v>5820</v>
      </c>
      <c r="B1236" s="11" t="s">
        <v>1353</v>
      </c>
      <c r="C1236" s="11" t="s">
        <v>5821</v>
      </c>
      <c r="D1236" s="11" t="s">
        <v>171</v>
      </c>
      <c r="E1236" s="11" t="s">
        <v>172</v>
      </c>
      <c r="F1236" s="11" t="s">
        <v>267</v>
      </c>
      <c r="G1236" s="11" t="s">
        <v>5584</v>
      </c>
      <c r="H1236" s="11" t="s">
        <v>5585</v>
      </c>
      <c r="I1236" s="11" t="s">
        <v>186</v>
      </c>
      <c r="J1236" s="11" t="s">
        <v>187</v>
      </c>
      <c r="L1236" s="2" t="s">
        <v>5544</v>
      </c>
      <c r="M1236" s="5">
        <v>44647.0</v>
      </c>
      <c r="N1236" s="2" t="s">
        <v>5822</v>
      </c>
      <c r="O1236" s="6" t="s">
        <v>5823</v>
      </c>
      <c r="P1236" s="7" t="str">
        <f>HYPERLINK("https://drive.google.com/file/d/1kRwo4bReLm3bWFZ_F5OPoAFpSz9PugVa/view?usp=drivesdk","Dr. parween Othman Mustafa - New Emicron dynasty")</f>
        <v>Dr. parween Othman Mustafa - New Emicron dynasty</v>
      </c>
      <c r="Q1236" s="2" t="s">
        <v>5824</v>
      </c>
    </row>
    <row r="1237">
      <c r="A1237" s="13" t="s">
        <v>1352</v>
      </c>
      <c r="B1237" s="11" t="s">
        <v>1353</v>
      </c>
      <c r="C1237" s="11" t="s">
        <v>1345</v>
      </c>
      <c r="D1237" s="11" t="s">
        <v>158</v>
      </c>
      <c r="E1237" s="11" t="s">
        <v>159</v>
      </c>
      <c r="F1237" s="12" t="s">
        <v>1354</v>
      </c>
      <c r="G1237" s="12" t="s">
        <v>1355</v>
      </c>
      <c r="H1237" s="12" t="s">
        <v>1356</v>
      </c>
      <c r="I1237" s="11" t="s">
        <v>1098</v>
      </c>
      <c r="J1237" s="11" t="s">
        <v>207</v>
      </c>
      <c r="L1237" s="2" t="s">
        <v>5544</v>
      </c>
      <c r="M1237" s="5">
        <v>44647.0</v>
      </c>
      <c r="N1237" s="2" t="s">
        <v>5825</v>
      </c>
      <c r="O1237" s="6" t="s">
        <v>5826</v>
      </c>
      <c r="P1237" s="7" t="str">
        <f>HYPERLINK("https://drive.google.com/file/d/1hv72WY7iXkL7h4CqTCYbv8laFGBD3d7o/view?usp=drivesdk","Hasan Ali ibrahim - New Emicron dynasty")</f>
        <v>Hasan Ali ibrahim - New Emicron dynasty</v>
      </c>
      <c r="Q1237" s="2" t="s">
        <v>5827</v>
      </c>
    </row>
    <row r="1238">
      <c r="A1238" s="13" t="s">
        <v>5828</v>
      </c>
      <c r="B1238" s="11" t="s">
        <v>1353</v>
      </c>
      <c r="C1238" s="11" t="s">
        <v>5551</v>
      </c>
      <c r="D1238" s="11" t="s">
        <v>158</v>
      </c>
      <c r="E1238" s="11" t="s">
        <v>159</v>
      </c>
      <c r="F1238" s="12" t="s">
        <v>503</v>
      </c>
      <c r="G1238" s="12" t="s">
        <v>1769</v>
      </c>
      <c r="H1238" s="12" t="s">
        <v>5130</v>
      </c>
      <c r="I1238" s="11" t="s">
        <v>1028</v>
      </c>
      <c r="J1238" s="11" t="s">
        <v>197</v>
      </c>
      <c r="L1238" s="2" t="s">
        <v>5544</v>
      </c>
      <c r="M1238" s="5">
        <v>44647.0</v>
      </c>
      <c r="N1238" s="2" t="s">
        <v>5829</v>
      </c>
      <c r="O1238" s="6" t="s">
        <v>5830</v>
      </c>
      <c r="P1238" s="7" t="str">
        <f>HYPERLINK("https://drive.google.com/file/d/1xAC9wHJOL3KQQJvGPoAjhClqIESlMEYI/view?usp=drivesdk","Dilkhosh Rafiq Moheddin - New Emicron dynasty")</f>
        <v>Dilkhosh Rafiq Moheddin - New Emicron dynasty</v>
      </c>
      <c r="Q1238" s="2" t="s">
        <v>5831</v>
      </c>
    </row>
    <row r="1239">
      <c r="A1239" s="13" t="s">
        <v>5832</v>
      </c>
      <c r="B1239" s="11" t="s">
        <v>1353</v>
      </c>
      <c r="C1239" s="11" t="s">
        <v>887</v>
      </c>
      <c r="D1239" s="11" t="s">
        <v>171</v>
      </c>
      <c r="E1239" s="11" t="s">
        <v>172</v>
      </c>
      <c r="F1239" s="11" t="s">
        <v>229</v>
      </c>
      <c r="G1239" s="11" t="s">
        <v>230</v>
      </c>
      <c r="H1239" s="11" t="s">
        <v>612</v>
      </c>
      <c r="I1239" s="11" t="s">
        <v>613</v>
      </c>
      <c r="J1239" s="11" t="s">
        <v>177</v>
      </c>
      <c r="L1239" s="2" t="s">
        <v>5544</v>
      </c>
      <c r="M1239" s="5">
        <v>44647.0</v>
      </c>
      <c r="N1239" s="2" t="s">
        <v>5833</v>
      </c>
      <c r="O1239" s="6" t="s">
        <v>5834</v>
      </c>
      <c r="P1239" s="7" t="str">
        <f>HYPERLINK("https://drive.google.com/file/d/1Y1gA2LgdFPf8YOeRkQBAjv0OIBv1jbbu/view?usp=drivesdk","Kurdistan Rafiq Moheddin - New Emicron dynasty")</f>
        <v>Kurdistan Rafiq Moheddin - New Emicron dynasty</v>
      </c>
      <c r="Q1239" s="2" t="s">
        <v>5835</v>
      </c>
    </row>
    <row r="1240">
      <c r="A1240" s="13" t="s">
        <v>5836</v>
      </c>
      <c r="B1240" s="11" t="s">
        <v>1353</v>
      </c>
      <c r="C1240" s="11" t="s">
        <v>3328</v>
      </c>
      <c r="D1240" s="11" t="s">
        <v>158</v>
      </c>
      <c r="E1240" s="11" t="s">
        <v>159</v>
      </c>
      <c r="F1240" s="11" t="s">
        <v>1018</v>
      </c>
      <c r="G1240" s="11" t="s">
        <v>1576</v>
      </c>
      <c r="H1240" s="11" t="s">
        <v>1577</v>
      </c>
      <c r="I1240" s="11" t="s">
        <v>1578</v>
      </c>
      <c r="J1240" s="11" t="s">
        <v>177</v>
      </c>
      <c r="L1240" s="2" t="s">
        <v>5544</v>
      </c>
      <c r="M1240" s="5">
        <v>44647.0</v>
      </c>
      <c r="N1240" s="2" t="s">
        <v>5837</v>
      </c>
      <c r="O1240" s="6" t="s">
        <v>5838</v>
      </c>
      <c r="P1240" s="7" t="str">
        <f>HYPERLINK("https://drive.google.com/file/d/1yxN1jpn1o0fJSE51e8lQT9keDMUnVYVN/view?usp=drivesdk","hawren burhan kamal - New Emicron dynasty")</f>
        <v>hawren burhan kamal - New Emicron dynasty</v>
      </c>
      <c r="Q1240" s="2" t="s">
        <v>5839</v>
      </c>
    </row>
    <row r="1241">
      <c r="A1241" s="13" t="s">
        <v>5840</v>
      </c>
      <c r="B1241" s="11" t="s">
        <v>1353</v>
      </c>
      <c r="C1241" s="11" t="s">
        <v>5841</v>
      </c>
      <c r="D1241" s="11" t="s">
        <v>171</v>
      </c>
      <c r="E1241" s="11" t="s">
        <v>202</v>
      </c>
      <c r="F1241" s="11" t="s">
        <v>229</v>
      </c>
      <c r="G1241" s="11" t="s">
        <v>275</v>
      </c>
      <c r="H1241" s="11" t="s">
        <v>1290</v>
      </c>
      <c r="I1241" s="11" t="s">
        <v>1129</v>
      </c>
      <c r="J1241" s="11" t="s">
        <v>197</v>
      </c>
      <c r="L1241" s="2" t="s">
        <v>5544</v>
      </c>
      <c r="M1241" s="5">
        <v>44647.0</v>
      </c>
      <c r="N1241" s="2" t="s">
        <v>5842</v>
      </c>
      <c r="O1241" s="6" t="s">
        <v>5843</v>
      </c>
      <c r="P1241" s="7" t="str">
        <f>HYPERLINK("https://drive.google.com/file/d/1E4CwhZOMqkuevmczvrqNJz2u1dAxYItY/view?usp=drivesdk","Shamal salahaddin ahmed - New Emicron dynasty")</f>
        <v>Shamal salahaddin ahmed - New Emicron dynasty</v>
      </c>
      <c r="Q1241" s="2" t="s">
        <v>5844</v>
      </c>
    </row>
    <row r="1242">
      <c r="A1242" s="13" t="s">
        <v>5845</v>
      </c>
      <c r="B1242" s="11" t="s">
        <v>1353</v>
      </c>
      <c r="C1242" s="11" t="s">
        <v>1664</v>
      </c>
      <c r="D1242" s="11" t="s">
        <v>171</v>
      </c>
      <c r="E1242" s="11" t="s">
        <v>172</v>
      </c>
      <c r="F1242" s="11" t="s">
        <v>229</v>
      </c>
      <c r="G1242" s="11" t="s">
        <v>230</v>
      </c>
      <c r="H1242" s="11" t="s">
        <v>5846</v>
      </c>
      <c r="I1242" s="11" t="s">
        <v>232</v>
      </c>
      <c r="J1242" s="11" t="s">
        <v>197</v>
      </c>
      <c r="L1242" s="2" t="s">
        <v>5544</v>
      </c>
      <c r="M1242" s="5">
        <v>44647.0</v>
      </c>
      <c r="N1242" s="2" t="s">
        <v>5847</v>
      </c>
      <c r="O1242" s="6" t="s">
        <v>5848</v>
      </c>
      <c r="P1242" s="7" t="str">
        <f>HYPERLINK("https://drive.google.com/file/d/1bcpZZO7D_HrR6hDB4si42XEE5wOPD3b8/view?usp=drivesdk","kaifi Muhammad Aziz - New Emicron dynasty")</f>
        <v>kaifi Muhammad Aziz - New Emicron dynasty</v>
      </c>
      <c r="Q1242" s="2" t="s">
        <v>5849</v>
      </c>
    </row>
    <row r="1243">
      <c r="A1243" s="13" t="s">
        <v>5850</v>
      </c>
      <c r="B1243" s="11" t="s">
        <v>1353</v>
      </c>
      <c r="C1243" s="11" t="s">
        <v>1036</v>
      </c>
      <c r="D1243" s="11" t="s">
        <v>171</v>
      </c>
      <c r="E1243" s="11" t="s">
        <v>202</v>
      </c>
      <c r="F1243" s="11" t="s">
        <v>152</v>
      </c>
      <c r="G1243" s="11" t="s">
        <v>153</v>
      </c>
      <c r="H1243" s="11" t="s">
        <v>527</v>
      </c>
      <c r="I1243" s="11" t="s">
        <v>1037</v>
      </c>
      <c r="J1243" s="11" t="s">
        <v>197</v>
      </c>
      <c r="L1243" s="2" t="s">
        <v>5544</v>
      </c>
      <c r="M1243" s="5">
        <v>44647.0</v>
      </c>
      <c r="N1243" s="2" t="s">
        <v>5851</v>
      </c>
      <c r="O1243" s="6" t="s">
        <v>5852</v>
      </c>
      <c r="P1243" s="7" t="str">
        <f>HYPERLINK("https://drive.google.com/file/d/1Qu8mZMpSvVJ7RC2b_bR8rhY0g6uSmKNF/view?usp=drivesdk","meeran mohamad salih - New Emicron dynasty")</f>
        <v>meeran mohamad salih - New Emicron dynasty</v>
      </c>
      <c r="Q1243" s="2" t="s">
        <v>5853</v>
      </c>
    </row>
    <row r="1244">
      <c r="A1244" s="13" t="s">
        <v>5854</v>
      </c>
      <c r="B1244" s="11" t="s">
        <v>1353</v>
      </c>
      <c r="C1244" s="11" t="s">
        <v>1594</v>
      </c>
      <c r="D1244" s="11" t="s">
        <v>158</v>
      </c>
      <c r="E1244" s="11" t="s">
        <v>159</v>
      </c>
      <c r="F1244" s="11" t="s">
        <v>229</v>
      </c>
      <c r="G1244" s="11" t="s">
        <v>275</v>
      </c>
      <c r="H1244" s="11" t="s">
        <v>816</v>
      </c>
      <c r="I1244" s="11" t="s">
        <v>239</v>
      </c>
      <c r="J1244" s="11" t="s">
        <v>177</v>
      </c>
      <c r="L1244" s="2" t="s">
        <v>5544</v>
      </c>
      <c r="M1244" s="5">
        <v>44647.0</v>
      </c>
      <c r="N1244" s="2" t="s">
        <v>5855</v>
      </c>
      <c r="O1244" s="6" t="s">
        <v>5856</v>
      </c>
      <c r="P1244" s="7" t="str">
        <f>HYPERLINK("https://drive.google.com/file/d/1DOuvyAP8XibNHs3zFMSElSqCrkj4zaES/view?usp=drivesdk","Brwa Hussein m.ameen - New Emicron dynasty")</f>
        <v>Brwa Hussein m.ameen - New Emicron dynasty</v>
      </c>
      <c r="Q1244" s="2" t="s">
        <v>5857</v>
      </c>
    </row>
    <row r="1245">
      <c r="A1245" s="13" t="s">
        <v>5858</v>
      </c>
      <c r="B1245" s="11" t="s">
        <v>1353</v>
      </c>
      <c r="C1245" s="11" t="s">
        <v>1187</v>
      </c>
      <c r="D1245" s="11" t="s">
        <v>158</v>
      </c>
      <c r="E1245" s="11" t="s">
        <v>159</v>
      </c>
      <c r="F1245" s="11" t="s">
        <v>213</v>
      </c>
      <c r="G1245" s="11" t="s">
        <v>214</v>
      </c>
      <c r="H1245" s="11" t="s">
        <v>1049</v>
      </c>
      <c r="I1245" s="11" t="s">
        <v>1050</v>
      </c>
      <c r="J1245" s="11" t="s">
        <v>197</v>
      </c>
      <c r="L1245" s="2" t="s">
        <v>5544</v>
      </c>
      <c r="M1245" s="5">
        <v>44647.0</v>
      </c>
      <c r="N1245" s="2" t="s">
        <v>5859</v>
      </c>
      <c r="O1245" s="6" t="s">
        <v>5860</v>
      </c>
      <c r="P1245" s="7" t="str">
        <f>HYPERLINK("https://drive.google.com/file/d/1AfgMpcZ8kwg3upMHYj8AH9jC1x6bCo4h/view?usp=drivesdk","Hakeem Hasan Sulaiman - New Emicron dynasty")</f>
        <v>Hakeem Hasan Sulaiman - New Emicron dynasty</v>
      </c>
      <c r="Q1245" s="2" t="s">
        <v>5861</v>
      </c>
    </row>
    <row r="1246">
      <c r="A1246" s="13" t="s">
        <v>5862</v>
      </c>
      <c r="B1246" s="11" t="s">
        <v>1353</v>
      </c>
      <c r="C1246" s="11" t="s">
        <v>1283</v>
      </c>
      <c r="D1246" s="11" t="s">
        <v>171</v>
      </c>
      <c r="E1246" s="11" t="s">
        <v>172</v>
      </c>
      <c r="F1246" s="11" t="s">
        <v>213</v>
      </c>
      <c r="G1246" s="11" t="s">
        <v>275</v>
      </c>
      <c r="H1246" s="11" t="s">
        <v>612</v>
      </c>
      <c r="I1246" s="11" t="s">
        <v>1284</v>
      </c>
      <c r="J1246" s="11" t="s">
        <v>177</v>
      </c>
      <c r="L1246" s="2" t="s">
        <v>5544</v>
      </c>
      <c r="M1246" s="5">
        <v>44647.0</v>
      </c>
      <c r="N1246" s="2" t="s">
        <v>5863</v>
      </c>
      <c r="O1246" s="6" t="s">
        <v>5864</v>
      </c>
      <c r="P1246" s="7" t="str">
        <f>HYPERLINK("https://drive.google.com/file/d/1tI89ZFY8R_rVALbEM6pKPJlhxMQinSIX/view?usp=drivesdk","NAWZAR MUHAMMAD HAJI - New Emicron dynasty")</f>
        <v>NAWZAR MUHAMMAD HAJI - New Emicron dynasty</v>
      </c>
      <c r="Q1246" s="2" t="s">
        <v>5865</v>
      </c>
    </row>
    <row r="1247">
      <c r="A1247" s="13" t="s">
        <v>5866</v>
      </c>
      <c r="B1247" s="11" t="s">
        <v>1353</v>
      </c>
      <c r="C1247" s="11" t="s">
        <v>5867</v>
      </c>
      <c r="D1247" s="11" t="s">
        <v>158</v>
      </c>
      <c r="E1247" s="11" t="s">
        <v>159</v>
      </c>
      <c r="F1247" s="11" t="s">
        <v>229</v>
      </c>
      <c r="G1247" s="11" t="s">
        <v>275</v>
      </c>
      <c r="H1247" s="11" t="s">
        <v>816</v>
      </c>
      <c r="I1247" s="11" t="s">
        <v>348</v>
      </c>
      <c r="J1247" s="11" t="s">
        <v>197</v>
      </c>
      <c r="L1247" s="2" t="s">
        <v>5544</v>
      </c>
      <c r="M1247" s="5">
        <v>44647.0</v>
      </c>
      <c r="N1247" s="2" t="s">
        <v>5868</v>
      </c>
      <c r="O1247" s="6" t="s">
        <v>5869</v>
      </c>
      <c r="P1247" s="7" t="str">
        <f>HYPERLINK("https://drive.google.com/file/d/1H1Qmsy7KBW52pSL7yIVjmg80YFV_Ged2/view?usp=drivesdk","Karzan Kareem kheder - New Emicron dynasty")</f>
        <v>Karzan Kareem kheder - New Emicron dynasty</v>
      </c>
      <c r="Q1247" s="2" t="s">
        <v>5870</v>
      </c>
    </row>
    <row r="1248">
      <c r="A1248" s="13" t="s">
        <v>5871</v>
      </c>
      <c r="B1248" s="11" t="s">
        <v>1353</v>
      </c>
      <c r="C1248" s="11" t="s">
        <v>5872</v>
      </c>
      <c r="D1248" s="11" t="s">
        <v>158</v>
      </c>
      <c r="E1248" s="11" t="s">
        <v>159</v>
      </c>
      <c r="F1248" s="11" t="s">
        <v>152</v>
      </c>
      <c r="G1248" s="11" t="s">
        <v>275</v>
      </c>
      <c r="H1248" s="11" t="s">
        <v>5873</v>
      </c>
      <c r="I1248" s="11" t="s">
        <v>2246</v>
      </c>
      <c r="J1248" s="11" t="s">
        <v>197</v>
      </c>
      <c r="L1248" s="2" t="s">
        <v>5544</v>
      </c>
      <c r="M1248" s="5">
        <v>44647.0</v>
      </c>
      <c r="N1248" s="2" t="s">
        <v>5874</v>
      </c>
      <c r="O1248" s="6" t="s">
        <v>5875</v>
      </c>
      <c r="P1248" s="7" t="str">
        <f>HYPERLINK("https://drive.google.com/file/d/1q1duy10j2aI6z_2YbdSLDqwxKmhpueNV/view?usp=drivesdk","Bakhtiar Qasem Alwla - New Emicron dynasty")</f>
        <v>Bakhtiar Qasem Alwla - New Emicron dynasty</v>
      </c>
      <c r="Q1248" s="2" t="s">
        <v>5876</v>
      </c>
    </row>
    <row r="1249">
      <c r="A1249" s="13" t="s">
        <v>5877</v>
      </c>
      <c r="B1249" s="11" t="s">
        <v>1353</v>
      </c>
      <c r="C1249" s="11" t="s">
        <v>931</v>
      </c>
      <c r="D1249" s="11" t="s">
        <v>158</v>
      </c>
      <c r="E1249" s="11" t="s">
        <v>159</v>
      </c>
      <c r="F1249" s="11" t="s">
        <v>152</v>
      </c>
      <c r="G1249" s="11" t="s">
        <v>153</v>
      </c>
      <c r="H1249" s="11" t="s">
        <v>932</v>
      </c>
      <c r="I1249" s="11" t="s">
        <v>1032</v>
      </c>
      <c r="J1249" s="11" t="s">
        <v>164</v>
      </c>
      <c r="L1249" s="2" t="s">
        <v>5544</v>
      </c>
      <c r="M1249" s="5">
        <v>44647.0</v>
      </c>
      <c r="N1249" s="2" t="s">
        <v>5878</v>
      </c>
      <c r="O1249" s="6" t="s">
        <v>5879</v>
      </c>
      <c r="P1249" s="7" t="str">
        <f>HYPERLINK("https://drive.google.com/file/d/1fwfF29BEngJ7ogh2AaB5ZldjukrtrKnV/view?usp=drivesdk","alan pshtiwan kareem - New Emicron dynasty")</f>
        <v>alan pshtiwan kareem - New Emicron dynasty</v>
      </c>
      <c r="Q1249" s="2" t="s">
        <v>5880</v>
      </c>
    </row>
    <row r="1250">
      <c r="A1250" s="13" t="s">
        <v>5881</v>
      </c>
      <c r="B1250" s="11" t="s">
        <v>1353</v>
      </c>
      <c r="C1250" s="11" t="s">
        <v>922</v>
      </c>
      <c r="D1250" s="11" t="s">
        <v>158</v>
      </c>
      <c r="E1250" s="11" t="s">
        <v>159</v>
      </c>
      <c r="F1250" s="12" t="s">
        <v>923</v>
      </c>
      <c r="G1250" s="12" t="s">
        <v>3070</v>
      </c>
      <c r="H1250" s="12" t="s">
        <v>5882</v>
      </c>
      <c r="I1250" s="11" t="s">
        <v>926</v>
      </c>
      <c r="J1250" s="11" t="s">
        <v>164</v>
      </c>
      <c r="L1250" s="2" t="s">
        <v>5544</v>
      </c>
      <c r="M1250" s="5">
        <v>44647.0</v>
      </c>
      <c r="N1250" s="2" t="s">
        <v>5883</v>
      </c>
      <c r="O1250" s="6" t="s">
        <v>5884</v>
      </c>
      <c r="P1250" s="7" t="str">
        <f>HYPERLINK("https://drive.google.com/file/d/1YfzHSL4q2618KGaywcXpjRnihNICotQs/view?usp=drivesdk","Taha Aziz Ahmed - New Emicron dynasty")</f>
        <v>Taha Aziz Ahmed - New Emicron dynasty</v>
      </c>
      <c r="Q1250" s="2" t="s">
        <v>5885</v>
      </c>
    </row>
    <row r="1251">
      <c r="A1251" s="13" t="s">
        <v>5886</v>
      </c>
      <c r="B1251" s="11" t="s">
        <v>1353</v>
      </c>
      <c r="C1251" s="11" t="s">
        <v>5887</v>
      </c>
      <c r="D1251" s="11" t="s">
        <v>158</v>
      </c>
      <c r="E1251" s="11" t="s">
        <v>159</v>
      </c>
      <c r="F1251" s="12" t="s">
        <v>1223</v>
      </c>
      <c r="G1251" s="12" t="s">
        <v>2332</v>
      </c>
      <c r="H1251" s="12" t="s">
        <v>402</v>
      </c>
      <c r="I1251" s="11" t="s">
        <v>1682</v>
      </c>
      <c r="J1251" s="11" t="s">
        <v>197</v>
      </c>
      <c r="L1251" s="2" t="s">
        <v>5544</v>
      </c>
      <c r="M1251" s="5">
        <v>44647.0</v>
      </c>
      <c r="N1251" s="2" t="s">
        <v>5888</v>
      </c>
      <c r="O1251" s="6" t="s">
        <v>5889</v>
      </c>
      <c r="P1251" s="7" t="str">
        <f>HYPERLINK("https://drive.google.com/file/d/1xArtkUd-smZyB_Yzza5zGR588epvmyUF/view?usp=drivesdk","abdullah qadir awla - New Emicron dynasty")</f>
        <v>abdullah qadir awla - New Emicron dynasty</v>
      </c>
      <c r="Q1251" s="2" t="s">
        <v>5890</v>
      </c>
    </row>
    <row r="1252">
      <c r="A1252" s="13" t="s">
        <v>5891</v>
      </c>
      <c r="B1252" s="11" t="s">
        <v>1353</v>
      </c>
      <c r="C1252" s="11" t="s">
        <v>470</v>
      </c>
      <c r="D1252" s="11" t="s">
        <v>158</v>
      </c>
      <c r="E1252" s="11" t="s">
        <v>159</v>
      </c>
      <c r="F1252" s="11" t="s">
        <v>229</v>
      </c>
      <c r="G1252" s="11" t="s">
        <v>214</v>
      </c>
      <c r="H1252" s="11" t="s">
        <v>2070</v>
      </c>
      <c r="I1252" s="11" t="s">
        <v>473</v>
      </c>
      <c r="J1252" s="11" t="s">
        <v>164</v>
      </c>
      <c r="L1252" s="2" t="s">
        <v>5544</v>
      </c>
      <c r="M1252" s="5">
        <v>44647.0</v>
      </c>
      <c r="N1252" s="2" t="s">
        <v>5892</v>
      </c>
      <c r="O1252" s="6" t="s">
        <v>5893</v>
      </c>
      <c r="P1252" s="7" t="str">
        <f>HYPERLINK("https://drive.google.com/file/d/1LAxjOyDGUKNPbVrzdaNtXPGmFCOPctsC/view?usp=drivesdk","FURSAH AHMAD HUSSEIN - New Emicron dynasty")</f>
        <v>FURSAH AHMAD HUSSEIN - New Emicron dynasty</v>
      </c>
      <c r="Q1252" s="2" t="s">
        <v>5894</v>
      </c>
    </row>
    <row r="1253">
      <c r="A1253" s="13" t="s">
        <v>5895</v>
      </c>
      <c r="B1253" s="11" t="s">
        <v>1353</v>
      </c>
      <c r="C1253" s="11" t="s">
        <v>2251</v>
      </c>
      <c r="D1253" s="11" t="s">
        <v>158</v>
      </c>
      <c r="E1253" s="11" t="s">
        <v>159</v>
      </c>
      <c r="F1253" s="11" t="s">
        <v>1289</v>
      </c>
      <c r="G1253" s="11" t="s">
        <v>1483</v>
      </c>
      <c r="H1253" s="11" t="s">
        <v>2005</v>
      </c>
      <c r="I1253" s="11" t="s">
        <v>2252</v>
      </c>
      <c r="J1253" s="11" t="s">
        <v>197</v>
      </c>
      <c r="L1253" s="2" t="s">
        <v>5544</v>
      </c>
      <c r="M1253" s="5">
        <v>44647.0</v>
      </c>
      <c r="N1253" s="2" t="s">
        <v>5896</v>
      </c>
      <c r="O1253" s="6" t="s">
        <v>5897</v>
      </c>
      <c r="P1253" s="7" t="str">
        <f>HYPERLINK("https://drive.google.com/file/d/1gfVjsPgllPw6h-tWyk8_auoEUWqy0g3Q/view?usp=drivesdk","Khlood Noori Saeed - New Emicron dynasty")</f>
        <v>Khlood Noori Saeed - New Emicron dynasty</v>
      </c>
      <c r="Q1253" s="2" t="s">
        <v>5898</v>
      </c>
    </row>
    <row r="1254">
      <c r="A1254" s="13" t="s">
        <v>5899</v>
      </c>
      <c r="B1254" s="11" t="s">
        <v>1353</v>
      </c>
      <c r="C1254" s="11" t="s">
        <v>937</v>
      </c>
      <c r="D1254" s="11" t="s">
        <v>158</v>
      </c>
      <c r="E1254" s="11" t="s">
        <v>159</v>
      </c>
      <c r="F1254" s="11" t="s">
        <v>5900</v>
      </c>
      <c r="G1254" s="11" t="s">
        <v>916</v>
      </c>
      <c r="H1254" s="11" t="s">
        <v>5901</v>
      </c>
      <c r="I1254" s="11" t="s">
        <v>319</v>
      </c>
      <c r="J1254" s="11" t="s">
        <v>177</v>
      </c>
      <c r="L1254" s="2" t="s">
        <v>5544</v>
      </c>
      <c r="M1254" s="5">
        <v>44647.0</v>
      </c>
      <c r="N1254" s="2" t="s">
        <v>5902</v>
      </c>
      <c r="O1254" s="6" t="s">
        <v>5903</v>
      </c>
      <c r="P1254" s="7" t="str">
        <f>HYPERLINK("https://drive.google.com/file/d/1g5Z8EIMtX5LC6KaM4WQMwwH3cWqqoZHi/view?usp=drivesdk","AMJAD AHMED JUMAAH - New Emicron dynasty")</f>
        <v>AMJAD AHMED JUMAAH - New Emicron dynasty</v>
      </c>
      <c r="Q1254" s="2" t="s">
        <v>5904</v>
      </c>
    </row>
    <row r="1255">
      <c r="A1255" s="13" t="s">
        <v>5905</v>
      </c>
      <c r="B1255" s="11" t="s">
        <v>1353</v>
      </c>
      <c r="C1255" s="11" t="s">
        <v>5906</v>
      </c>
      <c r="D1255" s="11" t="s">
        <v>158</v>
      </c>
      <c r="E1255" s="11" t="s">
        <v>172</v>
      </c>
      <c r="F1255" s="11" t="s">
        <v>152</v>
      </c>
      <c r="G1255" s="11" t="s">
        <v>153</v>
      </c>
      <c r="H1255" s="11" t="s">
        <v>909</v>
      </c>
      <c r="I1255" s="11" t="s">
        <v>910</v>
      </c>
      <c r="J1255" s="11" t="s">
        <v>207</v>
      </c>
      <c r="L1255" s="2" t="s">
        <v>5544</v>
      </c>
      <c r="M1255" s="5">
        <v>44647.0</v>
      </c>
      <c r="N1255" s="2" t="s">
        <v>5907</v>
      </c>
      <c r="O1255" s="6" t="s">
        <v>5908</v>
      </c>
      <c r="P1255" s="7" t="str">
        <f>HYPERLINK("https://drive.google.com/file/d/1zXggiAVzBr1lT44XOXPCLyh2GhFC-XRK/view?usp=drivesdk","Hawkar omer khidhir - New Emicron dynasty")</f>
        <v>Hawkar omer khidhir - New Emicron dynasty</v>
      </c>
      <c r="Q1255" s="2" t="s">
        <v>5909</v>
      </c>
    </row>
    <row r="1256">
      <c r="A1256" s="13" t="s">
        <v>5910</v>
      </c>
      <c r="B1256" s="11" t="s">
        <v>1353</v>
      </c>
      <c r="C1256" s="11" t="s">
        <v>1589</v>
      </c>
      <c r="D1256" s="11" t="s">
        <v>171</v>
      </c>
      <c r="E1256" s="11" t="s">
        <v>172</v>
      </c>
      <c r="F1256" s="11" t="s">
        <v>229</v>
      </c>
      <c r="G1256" s="11" t="s">
        <v>275</v>
      </c>
      <c r="H1256" s="11" t="s">
        <v>816</v>
      </c>
      <c r="I1256" s="11" t="s">
        <v>437</v>
      </c>
      <c r="J1256" s="11" t="s">
        <v>197</v>
      </c>
      <c r="L1256" s="2" t="s">
        <v>5544</v>
      </c>
      <c r="M1256" s="5">
        <v>44647.0</v>
      </c>
      <c r="N1256" s="2" t="s">
        <v>5911</v>
      </c>
      <c r="O1256" s="6" t="s">
        <v>5912</v>
      </c>
      <c r="P1256" s="7" t="str">
        <f>HYPERLINK("https://drive.google.com/file/d/14hkH6s8FrcITB28iTLezu7LEycUg4dFJ/view?usp=drivesdk","Dr .NAQEE HAMZAH JASIM AL SIYAF - New Emicron dynasty")</f>
        <v>Dr .NAQEE HAMZAH JASIM AL SIYAF - New Emicron dynasty</v>
      </c>
      <c r="Q1256" s="2" t="s">
        <v>5913</v>
      </c>
    </row>
    <row r="1257">
      <c r="A1257" s="13" t="s">
        <v>5914</v>
      </c>
      <c r="B1257" s="11" t="s">
        <v>1353</v>
      </c>
      <c r="C1257" s="11" t="s">
        <v>211</v>
      </c>
      <c r="D1257" s="11" t="s">
        <v>2119</v>
      </c>
      <c r="E1257" s="11" t="s">
        <v>159</v>
      </c>
      <c r="F1257" s="11" t="s">
        <v>213</v>
      </c>
      <c r="G1257" s="11" t="s">
        <v>214</v>
      </c>
      <c r="H1257" s="11" t="s">
        <v>215</v>
      </c>
      <c r="I1257" s="11" t="s">
        <v>216</v>
      </c>
      <c r="J1257" s="11" t="s">
        <v>164</v>
      </c>
      <c r="L1257" s="2" t="s">
        <v>5544</v>
      </c>
      <c r="M1257" s="5">
        <v>44647.0</v>
      </c>
      <c r="N1257" s="2" t="s">
        <v>5915</v>
      </c>
      <c r="O1257" s="6" t="s">
        <v>5916</v>
      </c>
      <c r="P1257" s="7" t="str">
        <f>HYPERLINK("https://drive.google.com/file/d/1xhiT55Q5DgyQekAuZEWnbn4uR0yIoG3z/view?usp=drivesdk","Ammar Jawhar Hussien - New Emicron dynasty")</f>
        <v>Ammar Jawhar Hussien - New Emicron dynasty</v>
      </c>
      <c r="Q1257" s="2" t="s">
        <v>5917</v>
      </c>
    </row>
    <row r="1258">
      <c r="A1258" s="13" t="s">
        <v>5918</v>
      </c>
      <c r="B1258" s="11" t="s">
        <v>1353</v>
      </c>
      <c r="C1258" s="11" t="s">
        <v>3381</v>
      </c>
      <c r="D1258" s="11" t="s">
        <v>158</v>
      </c>
      <c r="E1258" s="11" t="s">
        <v>159</v>
      </c>
      <c r="F1258" s="11" t="s">
        <v>229</v>
      </c>
      <c r="G1258" s="11" t="s">
        <v>3382</v>
      </c>
      <c r="H1258" s="11" t="s">
        <v>2102</v>
      </c>
      <c r="I1258" s="11" t="s">
        <v>3383</v>
      </c>
      <c r="J1258" s="11" t="s">
        <v>197</v>
      </c>
      <c r="L1258" s="2" t="s">
        <v>5544</v>
      </c>
      <c r="M1258" s="5">
        <v>44647.0</v>
      </c>
      <c r="N1258" s="2" t="s">
        <v>5919</v>
      </c>
      <c r="O1258" s="6" t="s">
        <v>5920</v>
      </c>
      <c r="P1258" s="7" t="str">
        <f>HYPERLINK("https://drive.google.com/file/d/1wAvnICZ6H6TcOcZA9iRSqWcCdJlxpWor/view?usp=drivesdk","Muhajir hagar saleem - New Emicron dynasty")</f>
        <v>Muhajir hagar saleem - New Emicron dynasty</v>
      </c>
      <c r="Q1258" s="2" t="s">
        <v>5921</v>
      </c>
    </row>
    <row r="1259">
      <c r="A1259" s="13" t="s">
        <v>5918</v>
      </c>
      <c r="B1259" s="11" t="s">
        <v>1353</v>
      </c>
      <c r="C1259" s="11" t="s">
        <v>2004</v>
      </c>
      <c r="D1259" s="11" t="s">
        <v>158</v>
      </c>
      <c r="E1259" s="11" t="s">
        <v>159</v>
      </c>
      <c r="F1259" s="11" t="s">
        <v>1289</v>
      </c>
      <c r="G1259" s="11" t="s">
        <v>275</v>
      </c>
      <c r="H1259" s="11" t="s">
        <v>2005</v>
      </c>
      <c r="I1259" s="11" t="s">
        <v>963</v>
      </c>
      <c r="J1259" s="11" t="s">
        <v>177</v>
      </c>
      <c r="L1259" s="2" t="s">
        <v>5544</v>
      </c>
      <c r="M1259" s="5">
        <v>44647.0</v>
      </c>
      <c r="N1259" s="2" t="s">
        <v>5922</v>
      </c>
      <c r="O1259" s="6" t="s">
        <v>5923</v>
      </c>
      <c r="P1259" s="7" t="str">
        <f>HYPERLINK("https://drive.google.com/file/d/1Q-6AEIYPPRLbd4B23vyD7a93elITOdgT/view?usp=drivesdk","Muna salah al-deen yousif - New Emicron dynasty")</f>
        <v>Muna salah al-deen yousif - New Emicron dynasty</v>
      </c>
      <c r="Q1259" s="2" t="s">
        <v>5924</v>
      </c>
    </row>
    <row r="1260">
      <c r="A1260" s="13" t="s">
        <v>5925</v>
      </c>
      <c r="B1260" s="11" t="s">
        <v>1353</v>
      </c>
      <c r="C1260" s="11" t="s">
        <v>882</v>
      </c>
      <c r="D1260" s="11" t="s">
        <v>158</v>
      </c>
      <c r="E1260" s="11" t="s">
        <v>172</v>
      </c>
      <c r="F1260" s="11" t="s">
        <v>229</v>
      </c>
      <c r="G1260" s="11" t="s">
        <v>275</v>
      </c>
      <c r="H1260" s="11" t="s">
        <v>612</v>
      </c>
      <c r="I1260" s="11" t="s">
        <v>883</v>
      </c>
      <c r="J1260" s="11" t="s">
        <v>197</v>
      </c>
      <c r="L1260" s="2" t="s">
        <v>5544</v>
      </c>
      <c r="M1260" s="5">
        <v>44647.0</v>
      </c>
      <c r="N1260" s="2" t="s">
        <v>5926</v>
      </c>
      <c r="O1260" s="6" t="s">
        <v>5927</v>
      </c>
      <c r="P1260" s="7" t="str">
        <f>HYPERLINK("https://drive.google.com/file/d/1FgZUvlzEaxIjlj91OvgCX2951WF_biD8/view?usp=drivesdk","Mokhles Saleh Ibrahim - New Emicron dynasty")</f>
        <v>Mokhles Saleh Ibrahim - New Emicron dynasty</v>
      </c>
      <c r="Q1260" s="2" t="s">
        <v>5928</v>
      </c>
    </row>
    <row r="1261">
      <c r="A1261" s="13" t="s">
        <v>5929</v>
      </c>
      <c r="B1261" s="11" t="s">
        <v>1353</v>
      </c>
      <c r="C1261" s="11" t="s">
        <v>1664</v>
      </c>
      <c r="D1261" s="11" t="s">
        <v>171</v>
      </c>
      <c r="E1261" s="11" t="s">
        <v>172</v>
      </c>
      <c r="F1261" s="11" t="s">
        <v>229</v>
      </c>
      <c r="G1261" s="11" t="s">
        <v>230</v>
      </c>
      <c r="H1261" s="11" t="s">
        <v>932</v>
      </c>
      <c r="I1261" s="11" t="s">
        <v>232</v>
      </c>
      <c r="J1261" s="11" t="s">
        <v>197</v>
      </c>
      <c r="L1261" s="2" t="s">
        <v>5544</v>
      </c>
      <c r="M1261" s="5">
        <v>44647.0</v>
      </c>
      <c r="N1261" s="2" t="s">
        <v>5930</v>
      </c>
      <c r="O1261" s="6" t="s">
        <v>5931</v>
      </c>
      <c r="P1261" s="7" t="str">
        <f>HYPERLINK("https://drive.google.com/file/d/1N9FC0S2L2zhLxaWVPVTSRWW-JhkQvsi-/view?usp=drivesdk","kaifi Muhammad Aziz - New Emicron dynasty")</f>
        <v>kaifi Muhammad Aziz - New Emicron dynasty</v>
      </c>
      <c r="Q1261" s="2" t="s">
        <v>5932</v>
      </c>
    </row>
    <row r="1262">
      <c r="A1262" s="13" t="s">
        <v>5933</v>
      </c>
      <c r="B1262" s="11" t="s">
        <v>1353</v>
      </c>
      <c r="C1262" s="12" t="s">
        <v>4933</v>
      </c>
      <c r="D1262" s="11" t="s">
        <v>158</v>
      </c>
      <c r="E1262" s="11" t="s">
        <v>172</v>
      </c>
      <c r="F1262" s="12" t="s">
        <v>193</v>
      </c>
      <c r="G1262" s="12" t="s">
        <v>4934</v>
      </c>
      <c r="H1262" s="12" t="s">
        <v>4935</v>
      </c>
      <c r="I1262" s="11" t="s">
        <v>1004</v>
      </c>
      <c r="J1262" s="11" t="s">
        <v>164</v>
      </c>
      <c r="L1262" s="2" t="s">
        <v>5544</v>
      </c>
      <c r="M1262" s="5">
        <v>44647.0</v>
      </c>
      <c r="N1262" s="2" t="s">
        <v>5934</v>
      </c>
      <c r="O1262" s="6" t="s">
        <v>5935</v>
      </c>
      <c r="P1262" s="7" t="str">
        <f>HYPERLINK("https://drive.google.com/file/d/1g3zsiFhBe1KzeDcnzSxRg1egbTmtadet/view?usp=drivesdk","دلاور كریم عمر - New Emicron dynasty")</f>
        <v>دلاور كریم عمر - New Emicron dynasty</v>
      </c>
      <c r="Q1262" s="2" t="s">
        <v>5936</v>
      </c>
    </row>
    <row r="1263">
      <c r="A1263" s="13" t="s">
        <v>5937</v>
      </c>
      <c r="B1263" s="11" t="s">
        <v>1353</v>
      </c>
      <c r="C1263" s="11" t="s">
        <v>2268</v>
      </c>
      <c r="D1263" s="11" t="s">
        <v>158</v>
      </c>
      <c r="E1263" s="11" t="s">
        <v>202</v>
      </c>
      <c r="F1263" s="11" t="s">
        <v>229</v>
      </c>
      <c r="G1263" s="11" t="s">
        <v>275</v>
      </c>
      <c r="H1263" s="11" t="s">
        <v>612</v>
      </c>
      <c r="I1263" s="11" t="s">
        <v>893</v>
      </c>
      <c r="J1263" s="11" t="s">
        <v>164</v>
      </c>
      <c r="L1263" s="2" t="s">
        <v>5544</v>
      </c>
      <c r="M1263" s="5">
        <v>44647.0</v>
      </c>
      <c r="N1263" s="2" t="s">
        <v>5938</v>
      </c>
      <c r="O1263" s="6" t="s">
        <v>5939</v>
      </c>
      <c r="P1263" s="7" t="str">
        <f>HYPERLINK("https://drive.google.com/file/d/189V06XsjvIo95dcayQJt6NfwIBitllCj/view?usp=drivesdk","Zina Adil Ismail Chaqmaqchee - New Emicron dynasty")</f>
        <v>Zina Adil Ismail Chaqmaqchee - New Emicron dynasty</v>
      </c>
      <c r="Q1263" s="2" t="s">
        <v>5940</v>
      </c>
    </row>
    <row r="1264">
      <c r="A1264" s="13" t="s">
        <v>5941</v>
      </c>
      <c r="B1264" s="11" t="s">
        <v>1353</v>
      </c>
      <c r="C1264" s="11" t="s">
        <v>407</v>
      </c>
      <c r="D1264" s="11" t="s">
        <v>158</v>
      </c>
      <c r="E1264" s="11" t="s">
        <v>159</v>
      </c>
      <c r="F1264" s="11" t="s">
        <v>3170</v>
      </c>
      <c r="G1264" s="11" t="s">
        <v>5776</v>
      </c>
      <c r="H1264" s="11" t="s">
        <v>410</v>
      </c>
      <c r="I1264" s="11" t="s">
        <v>411</v>
      </c>
      <c r="J1264" s="11" t="s">
        <v>177</v>
      </c>
      <c r="L1264" s="2" t="s">
        <v>5544</v>
      </c>
      <c r="M1264" s="5">
        <v>44647.0</v>
      </c>
      <c r="N1264" s="2" t="s">
        <v>5942</v>
      </c>
      <c r="O1264" s="6" t="s">
        <v>5943</v>
      </c>
      <c r="P1264" s="7" t="str">
        <f>HYPERLINK("https://drive.google.com/file/d/1UD2fKDLCXC36Y3jovgCcZUrm52c6aMBD/view?usp=drivesdk","Jabbar Hamad Ade - New Emicron dynasty")</f>
        <v>Jabbar Hamad Ade - New Emicron dynasty</v>
      </c>
      <c r="Q1264" s="2" t="s">
        <v>5944</v>
      </c>
    </row>
    <row r="1265">
      <c r="A1265" s="13" t="s">
        <v>5941</v>
      </c>
      <c r="B1265" s="11" t="s">
        <v>1353</v>
      </c>
      <c r="C1265" s="11" t="s">
        <v>260</v>
      </c>
      <c r="D1265" s="11" t="s">
        <v>171</v>
      </c>
      <c r="E1265" s="11" t="s">
        <v>202</v>
      </c>
      <c r="F1265" s="11" t="s">
        <v>152</v>
      </c>
      <c r="G1265" s="11" t="s">
        <v>153</v>
      </c>
      <c r="H1265" s="11" t="s">
        <v>261</v>
      </c>
      <c r="I1265" s="11" t="s">
        <v>262</v>
      </c>
      <c r="J1265" s="11" t="s">
        <v>207</v>
      </c>
      <c r="L1265" s="2" t="s">
        <v>5544</v>
      </c>
      <c r="M1265" s="5">
        <v>44647.0</v>
      </c>
      <c r="N1265" s="2" t="s">
        <v>5945</v>
      </c>
      <c r="O1265" s="6" t="s">
        <v>5946</v>
      </c>
      <c r="P1265" s="7" t="str">
        <f>HYPERLINK("https://drive.google.com/file/d/1FTJpnjvNmidvBCtbNJBCjAHFSp0JYikS/view?usp=drivesdk","saadaldeen muhammad nuri saed - New Emicron dynasty")</f>
        <v>saadaldeen muhammad nuri saed - New Emicron dynasty</v>
      </c>
      <c r="Q1265" s="2" t="s">
        <v>5947</v>
      </c>
    </row>
    <row r="1266">
      <c r="A1266" s="4"/>
    </row>
    <row r="1267">
      <c r="A1267" s="4"/>
    </row>
    <row r="1268">
      <c r="A1268" s="4"/>
    </row>
    <row r="1269">
      <c r="A1269" s="4"/>
    </row>
    <row r="1270">
      <c r="A1270" s="4"/>
    </row>
    <row r="1271">
      <c r="A1271" s="4"/>
    </row>
    <row r="1272">
      <c r="A1272" s="4"/>
    </row>
    <row r="1273">
      <c r="A1273" s="4"/>
    </row>
    <row r="1274">
      <c r="A1274" s="4"/>
    </row>
    <row r="1275">
      <c r="A1275" s="4"/>
    </row>
    <row r="1276">
      <c r="A1276" s="4"/>
    </row>
    <row r="1277">
      <c r="A1277" s="4"/>
    </row>
    <row r="1278">
      <c r="A1278" s="4"/>
    </row>
    <row r="1279">
      <c r="A1279" s="4"/>
    </row>
    <row r="1280">
      <c r="A1280" s="4"/>
    </row>
    <row r="1281">
      <c r="A1281" s="4"/>
    </row>
    <row r="1282">
      <c r="A1282" s="4"/>
    </row>
    <row r="1283">
      <c r="A1283" s="4"/>
    </row>
    <row r="1284">
      <c r="A1284" s="4"/>
    </row>
    <row r="1285">
      <c r="A1285" s="4"/>
    </row>
    <row r="1286">
      <c r="A1286" s="4"/>
    </row>
    <row r="1287">
      <c r="A1287" s="4"/>
    </row>
    <row r="1288">
      <c r="A1288" s="4"/>
    </row>
    <row r="1289">
      <c r="A1289" s="4"/>
    </row>
    <row r="1290">
      <c r="A1290" s="4"/>
    </row>
    <row r="1291">
      <c r="A1291" s="4"/>
    </row>
    <row r="1292">
      <c r="A1292" s="4"/>
    </row>
    <row r="1293">
      <c r="A1293" s="4"/>
    </row>
    <row r="1294">
      <c r="A1294" s="4"/>
    </row>
    <row r="1295">
      <c r="A1295" s="4"/>
    </row>
    <row r="1296">
      <c r="A1296" s="4"/>
    </row>
    <row r="1297">
      <c r="A1297" s="4"/>
    </row>
    <row r="1298">
      <c r="A1298" s="4"/>
    </row>
    <row r="1299">
      <c r="A1299" s="4"/>
    </row>
    <row r="1300">
      <c r="A1300" s="4"/>
    </row>
    <row r="1301">
      <c r="A1301" s="4"/>
    </row>
    <row r="1302">
      <c r="A1302" s="4"/>
    </row>
    <row r="1303">
      <c r="A1303" s="4"/>
    </row>
    <row r="1304">
      <c r="A1304" s="4"/>
    </row>
    <row r="1305">
      <c r="A1305" s="4"/>
    </row>
    <row r="1306">
      <c r="A1306" s="4"/>
    </row>
    <row r="1307">
      <c r="A1307" s="4"/>
    </row>
    <row r="1308">
      <c r="A1308" s="4"/>
    </row>
    <row r="1309">
      <c r="A1309" s="4"/>
    </row>
    <row r="1310">
      <c r="A1310" s="4"/>
    </row>
    <row r="1311">
      <c r="A1311" s="4"/>
    </row>
    <row r="1312">
      <c r="A1312" s="4"/>
    </row>
    <row r="1313">
      <c r="A1313" s="4"/>
    </row>
    <row r="1314">
      <c r="A1314" s="4"/>
    </row>
    <row r="1315">
      <c r="A1315" s="4"/>
    </row>
    <row r="1316">
      <c r="A1316" s="4"/>
    </row>
  </sheetData>
  <hyperlinks>
    <hyperlink r:id="rId1" ref="O1"/>
    <hyperlink r:id="rId2" ref="O2"/>
    <hyperlink r:id="rId3" ref="O3"/>
    <hyperlink r:id="rId4" ref="O4"/>
    <hyperlink r:id="rId5" ref="O5"/>
    <hyperlink r:id="rId6" ref="O6"/>
    <hyperlink r:id="rId7" ref="O7"/>
    <hyperlink r:id="rId8" ref="O8"/>
    <hyperlink r:id="rId9" ref="O9"/>
    <hyperlink r:id="rId10" ref="O10"/>
    <hyperlink r:id="rId11" ref="O11"/>
    <hyperlink r:id="rId12" ref="O12"/>
    <hyperlink r:id="rId13" ref="O13"/>
    <hyperlink r:id="rId14" ref="O14"/>
    <hyperlink r:id="rId15" ref="O15"/>
    <hyperlink r:id="rId16" ref="O16"/>
    <hyperlink r:id="rId17" ref="O17"/>
    <hyperlink r:id="rId18" ref="O18"/>
    <hyperlink r:id="rId19" ref="O19"/>
    <hyperlink r:id="rId20" ref="O20"/>
    <hyperlink r:id="rId21" ref="O21"/>
    <hyperlink r:id="rId22" ref="O22"/>
    <hyperlink r:id="rId23" ref="O23"/>
    <hyperlink r:id="rId24" ref="O24"/>
    <hyperlink r:id="rId25" ref="O25"/>
    <hyperlink r:id="rId26" ref="O26"/>
    <hyperlink r:id="rId27" ref="O27"/>
    <hyperlink r:id="rId28" ref="O28"/>
    <hyperlink r:id="rId29" ref="O29"/>
    <hyperlink r:id="rId30" ref="O30"/>
    <hyperlink r:id="rId31" ref="O31"/>
    <hyperlink r:id="rId32" ref="O32"/>
    <hyperlink r:id="rId33" ref="O33"/>
    <hyperlink r:id="rId34" ref="O34"/>
    <hyperlink r:id="rId35" ref="O35"/>
    <hyperlink r:id="rId36" ref="O36"/>
    <hyperlink r:id="rId37" ref="O37"/>
    <hyperlink r:id="rId38" ref="O38"/>
    <hyperlink r:id="rId39" ref="O39"/>
    <hyperlink r:id="rId40" ref="O40"/>
    <hyperlink r:id="rId41" ref="O41"/>
    <hyperlink r:id="rId42" ref="O42"/>
    <hyperlink r:id="rId43" ref="O43"/>
    <hyperlink r:id="rId44" ref="O44"/>
    <hyperlink r:id="rId45" ref="O45"/>
    <hyperlink r:id="rId46" ref="O46"/>
    <hyperlink r:id="rId47" ref="O47"/>
    <hyperlink r:id="rId48" ref="O48"/>
    <hyperlink r:id="rId49" ref="O49"/>
    <hyperlink r:id="rId50" ref="O50"/>
    <hyperlink r:id="rId51" ref="O51"/>
    <hyperlink r:id="rId52" ref="O52"/>
    <hyperlink r:id="rId53" ref="O53"/>
    <hyperlink r:id="rId54" ref="O54"/>
    <hyperlink r:id="rId55" ref="O55"/>
    <hyperlink r:id="rId56" ref="O56"/>
    <hyperlink r:id="rId57" ref="O57"/>
    <hyperlink r:id="rId58" ref="O58"/>
    <hyperlink r:id="rId59" ref="O59"/>
    <hyperlink r:id="rId60" ref="O60"/>
    <hyperlink r:id="rId61" ref="O61"/>
    <hyperlink r:id="rId62" ref="O62"/>
    <hyperlink r:id="rId63" ref="O63"/>
    <hyperlink r:id="rId64" ref="O64"/>
    <hyperlink r:id="rId65" ref="O65"/>
    <hyperlink r:id="rId66" ref="O66"/>
    <hyperlink r:id="rId67" ref="O67"/>
    <hyperlink r:id="rId68" ref="O68"/>
    <hyperlink r:id="rId69" ref="O69"/>
    <hyperlink r:id="rId70" ref="O70"/>
    <hyperlink r:id="rId71" ref="O71"/>
    <hyperlink r:id="rId72" ref="O72"/>
    <hyperlink r:id="rId73" ref="O73"/>
    <hyperlink r:id="rId74" ref="O74"/>
    <hyperlink r:id="rId75" ref="O75"/>
    <hyperlink r:id="rId76" ref="O76"/>
    <hyperlink r:id="rId77" ref="O77"/>
    <hyperlink r:id="rId78" ref="O78"/>
    <hyperlink r:id="rId79" ref="O79"/>
    <hyperlink r:id="rId80" ref="O80"/>
    <hyperlink r:id="rId81" ref="O81"/>
    <hyperlink r:id="rId82" ref="O82"/>
    <hyperlink r:id="rId83" ref="O83"/>
    <hyperlink r:id="rId84" ref="O84"/>
    <hyperlink r:id="rId85" ref="O85"/>
    <hyperlink r:id="rId86" ref="O86"/>
    <hyperlink r:id="rId87" ref="O87"/>
    <hyperlink r:id="rId88" ref="O88"/>
    <hyperlink r:id="rId89" ref="O89"/>
    <hyperlink r:id="rId90" ref="O90"/>
    <hyperlink r:id="rId91" ref="O91"/>
    <hyperlink r:id="rId92" ref="O92"/>
    <hyperlink r:id="rId93" ref="O93"/>
    <hyperlink r:id="rId94" ref="O94"/>
    <hyperlink r:id="rId95" ref="O95"/>
    <hyperlink r:id="rId96" ref="O96"/>
    <hyperlink r:id="rId97" ref="O97"/>
    <hyperlink r:id="rId98" ref="O98"/>
    <hyperlink r:id="rId99" ref="O99"/>
    <hyperlink r:id="rId100" ref="O100"/>
    <hyperlink r:id="rId101" ref="O101"/>
    <hyperlink r:id="rId102" ref="O102"/>
    <hyperlink r:id="rId103" ref="O103"/>
    <hyperlink r:id="rId104" ref="O104"/>
    <hyperlink r:id="rId105" ref="O105"/>
    <hyperlink r:id="rId106" ref="O106"/>
    <hyperlink r:id="rId107" ref="O107"/>
    <hyperlink r:id="rId108" ref="O108"/>
    <hyperlink r:id="rId109" ref="O109"/>
    <hyperlink r:id="rId110" ref="O110"/>
    <hyperlink r:id="rId111" ref="O111"/>
    <hyperlink r:id="rId112" ref="O112"/>
    <hyperlink r:id="rId113" ref="O113"/>
    <hyperlink r:id="rId114" ref="O114"/>
    <hyperlink r:id="rId115" ref="O115"/>
    <hyperlink r:id="rId116" ref="O116"/>
    <hyperlink r:id="rId117" ref="O117"/>
    <hyperlink r:id="rId118" ref="O118"/>
    <hyperlink r:id="rId119" ref="O119"/>
    <hyperlink r:id="rId120" ref="O120"/>
    <hyperlink r:id="rId121" ref="O121"/>
    <hyperlink r:id="rId122" ref="O122"/>
    <hyperlink r:id="rId123" ref="O123"/>
    <hyperlink r:id="rId124" ref="O124"/>
    <hyperlink r:id="rId125" ref="O125"/>
    <hyperlink r:id="rId126" ref="O126"/>
    <hyperlink r:id="rId127" ref="O127"/>
    <hyperlink r:id="rId128" ref="O128"/>
    <hyperlink r:id="rId129" ref="O129"/>
    <hyperlink r:id="rId130" ref="O130"/>
    <hyperlink r:id="rId131" ref="O131"/>
    <hyperlink r:id="rId132" ref="O132"/>
    <hyperlink r:id="rId133" ref="O133"/>
    <hyperlink r:id="rId134" ref="O134"/>
    <hyperlink r:id="rId135" ref="O135"/>
    <hyperlink r:id="rId136" ref="O136"/>
    <hyperlink r:id="rId137" ref="O137"/>
    <hyperlink r:id="rId138" ref="O138"/>
    <hyperlink r:id="rId139" ref="O139"/>
    <hyperlink r:id="rId140" ref="O140"/>
    <hyperlink r:id="rId141" ref="O141"/>
    <hyperlink r:id="rId142" ref="O142"/>
    <hyperlink r:id="rId143" ref="O143"/>
    <hyperlink r:id="rId144" ref="O144"/>
    <hyperlink r:id="rId145" ref="O145"/>
    <hyperlink r:id="rId146" ref="O146"/>
    <hyperlink r:id="rId147" ref="O147"/>
    <hyperlink r:id="rId148" ref="O148"/>
    <hyperlink r:id="rId149" ref="O149"/>
    <hyperlink r:id="rId150" ref="O150"/>
    <hyperlink r:id="rId151" ref="O151"/>
    <hyperlink r:id="rId152" ref="O152"/>
    <hyperlink r:id="rId153" ref="O153"/>
    <hyperlink r:id="rId154" ref="O154"/>
    <hyperlink r:id="rId155" ref="O155"/>
    <hyperlink r:id="rId156" ref="O156"/>
    <hyperlink r:id="rId157" ref="O157"/>
    <hyperlink r:id="rId158" ref="O158"/>
    <hyperlink r:id="rId159" ref="O159"/>
    <hyperlink r:id="rId160" ref="O160"/>
    <hyperlink r:id="rId161" ref="O161"/>
    <hyperlink r:id="rId162" ref="O162"/>
    <hyperlink r:id="rId163" ref="O163"/>
    <hyperlink r:id="rId164" ref="O164"/>
    <hyperlink r:id="rId165" ref="O165"/>
    <hyperlink r:id="rId166" ref="O166"/>
    <hyperlink r:id="rId167" ref="O167"/>
    <hyperlink r:id="rId168" ref="O168"/>
    <hyperlink r:id="rId169" ref="O169"/>
    <hyperlink r:id="rId170" ref="O170"/>
    <hyperlink r:id="rId171" ref="O171"/>
    <hyperlink r:id="rId172" ref="O172"/>
    <hyperlink r:id="rId173" ref="O173"/>
    <hyperlink r:id="rId174" ref="O174"/>
    <hyperlink r:id="rId175" ref="O175"/>
    <hyperlink r:id="rId176" ref="O176"/>
    <hyperlink r:id="rId177" ref="O177"/>
    <hyperlink r:id="rId178" ref="O178"/>
    <hyperlink r:id="rId179" ref="O179"/>
    <hyperlink r:id="rId180" ref="O180"/>
    <hyperlink r:id="rId181" ref="O181"/>
    <hyperlink r:id="rId182" ref="O182"/>
    <hyperlink r:id="rId183" ref="O183"/>
    <hyperlink r:id="rId184" ref="O184"/>
    <hyperlink r:id="rId185" ref="O185"/>
    <hyperlink r:id="rId186" ref="O186"/>
    <hyperlink r:id="rId187" ref="O187"/>
    <hyperlink r:id="rId188" ref="O188"/>
    <hyperlink r:id="rId189" ref="O189"/>
    <hyperlink r:id="rId190" ref="O190"/>
    <hyperlink r:id="rId191" ref="O191"/>
    <hyperlink r:id="rId192" ref="O192"/>
    <hyperlink r:id="rId193" ref="O193"/>
    <hyperlink r:id="rId194" ref="O194"/>
    <hyperlink r:id="rId195" ref="O195"/>
    <hyperlink r:id="rId196" ref="O196"/>
    <hyperlink r:id="rId197" ref="O197"/>
    <hyperlink r:id="rId198" ref="O198"/>
    <hyperlink r:id="rId199" ref="O199"/>
    <hyperlink r:id="rId200" ref="O200"/>
    <hyperlink r:id="rId201" ref="O201"/>
    <hyperlink r:id="rId202" ref="O202"/>
    <hyperlink r:id="rId203" ref="O203"/>
    <hyperlink r:id="rId204" ref="O204"/>
    <hyperlink r:id="rId205" ref="O205"/>
    <hyperlink r:id="rId206" ref="O206"/>
    <hyperlink r:id="rId207" ref="O207"/>
    <hyperlink r:id="rId208" ref="O208"/>
    <hyperlink r:id="rId209" ref="O209"/>
    <hyperlink r:id="rId210" ref="O210"/>
    <hyperlink r:id="rId211" ref="O211"/>
    <hyperlink r:id="rId212" ref="O212"/>
    <hyperlink r:id="rId213" ref="O213"/>
    <hyperlink r:id="rId214" ref="O214"/>
    <hyperlink r:id="rId215" ref="O215"/>
    <hyperlink r:id="rId216" ref="O216"/>
    <hyperlink r:id="rId217" ref="O217"/>
    <hyperlink r:id="rId218" ref="O218"/>
    <hyperlink r:id="rId219" ref="O219"/>
    <hyperlink r:id="rId220" ref="O220"/>
    <hyperlink r:id="rId221" ref="O221"/>
    <hyperlink r:id="rId222" ref="O222"/>
    <hyperlink r:id="rId223" ref="O223"/>
    <hyperlink r:id="rId224" ref="O224"/>
    <hyperlink r:id="rId225" ref="O225"/>
    <hyperlink r:id="rId226" ref="O226"/>
    <hyperlink r:id="rId227" ref="O227"/>
    <hyperlink r:id="rId228" ref="O228"/>
    <hyperlink r:id="rId229" ref="O229"/>
    <hyperlink r:id="rId230" ref="O230"/>
    <hyperlink r:id="rId231" ref="O231"/>
    <hyperlink r:id="rId232" ref="O232"/>
    <hyperlink r:id="rId233" ref="O233"/>
    <hyperlink r:id="rId234" ref="O234"/>
    <hyperlink r:id="rId235" ref="O235"/>
    <hyperlink r:id="rId236" ref="O236"/>
    <hyperlink r:id="rId237" ref="O237"/>
    <hyperlink r:id="rId238" ref="O238"/>
    <hyperlink r:id="rId239" ref="O239"/>
    <hyperlink r:id="rId240" ref="O240"/>
    <hyperlink r:id="rId241" ref="O241"/>
    <hyperlink r:id="rId242" ref="O242"/>
    <hyperlink r:id="rId243" ref="O243"/>
    <hyperlink r:id="rId244" ref="O244"/>
    <hyperlink r:id="rId245" ref="O245"/>
    <hyperlink r:id="rId246" ref="O246"/>
    <hyperlink r:id="rId247" ref="O247"/>
    <hyperlink r:id="rId248" ref="O248"/>
    <hyperlink r:id="rId249" ref="O249"/>
    <hyperlink r:id="rId250" ref="O250"/>
    <hyperlink r:id="rId251" ref="O251"/>
    <hyperlink r:id="rId252" ref="O252"/>
    <hyperlink r:id="rId253" ref="O253"/>
    <hyperlink r:id="rId254" ref="O254"/>
    <hyperlink r:id="rId255" ref="O255"/>
    <hyperlink r:id="rId256" ref="O256"/>
    <hyperlink r:id="rId257" ref="O257"/>
    <hyperlink r:id="rId258" ref="O258"/>
    <hyperlink r:id="rId259" ref="O259"/>
    <hyperlink r:id="rId260" ref="O260"/>
    <hyperlink r:id="rId261" ref="O261"/>
    <hyperlink r:id="rId262" ref="O262"/>
    <hyperlink r:id="rId263" ref="O263"/>
    <hyperlink r:id="rId264" ref="O264"/>
    <hyperlink r:id="rId265" ref="O265"/>
    <hyperlink r:id="rId266" ref="O266"/>
    <hyperlink r:id="rId267" ref="O267"/>
    <hyperlink r:id="rId268" ref="O268"/>
    <hyperlink r:id="rId269" ref="O269"/>
    <hyperlink r:id="rId270" ref="O270"/>
    <hyperlink r:id="rId271" ref="O271"/>
    <hyperlink r:id="rId272" ref="O272"/>
    <hyperlink r:id="rId273" ref="O273"/>
    <hyperlink r:id="rId274" ref="O274"/>
    <hyperlink r:id="rId275" ref="O275"/>
    <hyperlink r:id="rId276" ref="O276"/>
    <hyperlink r:id="rId277" ref="O277"/>
    <hyperlink r:id="rId278" ref="O278"/>
    <hyperlink r:id="rId279" ref="O279"/>
    <hyperlink r:id="rId280" ref="O280"/>
    <hyperlink r:id="rId281" ref="O281"/>
    <hyperlink r:id="rId282" ref="O282"/>
    <hyperlink r:id="rId283" ref="O283"/>
    <hyperlink r:id="rId284" ref="O284"/>
    <hyperlink r:id="rId285" ref="O285"/>
    <hyperlink r:id="rId286" ref="O286"/>
    <hyperlink r:id="rId287" ref="O287"/>
    <hyperlink r:id="rId288" ref="O288"/>
    <hyperlink r:id="rId289" ref="O289"/>
    <hyperlink r:id="rId290" ref="O290"/>
    <hyperlink r:id="rId291" ref="O291"/>
    <hyperlink r:id="rId292" ref="O292"/>
    <hyperlink r:id="rId293" ref="O293"/>
    <hyperlink r:id="rId294" ref="O294"/>
    <hyperlink r:id="rId295" ref="O295"/>
    <hyperlink r:id="rId296" ref="O296"/>
    <hyperlink r:id="rId297" ref="O297"/>
    <hyperlink r:id="rId298" ref="O298"/>
    <hyperlink r:id="rId299" ref="O299"/>
    <hyperlink r:id="rId300" ref="O300"/>
    <hyperlink r:id="rId301" ref="O301"/>
    <hyperlink r:id="rId302" ref="O302"/>
    <hyperlink r:id="rId303" ref="O303"/>
    <hyperlink r:id="rId304" ref="O304"/>
    <hyperlink r:id="rId305" ref="O305"/>
    <hyperlink r:id="rId306" ref="O306"/>
    <hyperlink r:id="rId307" ref="O307"/>
    <hyperlink r:id="rId308" ref="O308"/>
    <hyperlink r:id="rId309" ref="O309"/>
    <hyperlink r:id="rId310" ref="O310"/>
    <hyperlink r:id="rId311" ref="O311"/>
    <hyperlink r:id="rId312" ref="O312"/>
    <hyperlink r:id="rId313" ref="O313"/>
    <hyperlink r:id="rId314" ref="O314"/>
    <hyperlink r:id="rId315" ref="O315"/>
    <hyperlink r:id="rId316" ref="O316"/>
    <hyperlink r:id="rId317" ref="O317"/>
    <hyperlink r:id="rId318" ref="O318"/>
    <hyperlink r:id="rId319" ref="O319"/>
    <hyperlink r:id="rId320" ref="O320"/>
    <hyperlink r:id="rId321" ref="O321"/>
    <hyperlink r:id="rId322" ref="O322"/>
    <hyperlink r:id="rId323" ref="O323"/>
    <hyperlink r:id="rId324" ref="O324"/>
    <hyperlink r:id="rId325" ref="O325"/>
    <hyperlink r:id="rId326" ref="O326"/>
    <hyperlink r:id="rId327" ref="O327"/>
    <hyperlink r:id="rId328" ref="O328"/>
    <hyperlink r:id="rId329" ref="O329"/>
    <hyperlink r:id="rId330" ref="O330"/>
    <hyperlink r:id="rId331" ref="O331"/>
    <hyperlink r:id="rId332" ref="O332"/>
    <hyperlink r:id="rId333" ref="O333"/>
    <hyperlink r:id="rId334" ref="O334"/>
    <hyperlink r:id="rId335" ref="O335"/>
    <hyperlink r:id="rId336" ref="O336"/>
    <hyperlink r:id="rId337" ref="O337"/>
    <hyperlink r:id="rId338" ref="O338"/>
    <hyperlink r:id="rId339" ref="O339"/>
    <hyperlink r:id="rId340" ref="O340"/>
    <hyperlink r:id="rId341" ref="O341"/>
    <hyperlink r:id="rId342" ref="O342"/>
    <hyperlink r:id="rId343" ref="O343"/>
    <hyperlink r:id="rId344" ref="O344"/>
    <hyperlink r:id="rId345" ref="O345"/>
    <hyperlink r:id="rId346" ref="O346"/>
    <hyperlink r:id="rId347" ref="O347"/>
    <hyperlink r:id="rId348" ref="O348"/>
    <hyperlink r:id="rId349" ref="O349"/>
    <hyperlink r:id="rId350" ref="O350"/>
    <hyperlink r:id="rId351" ref="O351"/>
    <hyperlink r:id="rId352" ref="O352"/>
    <hyperlink r:id="rId353" ref="O353"/>
    <hyperlink r:id="rId354" ref="O354"/>
    <hyperlink r:id="rId355" ref="O355"/>
    <hyperlink r:id="rId356" ref="O356"/>
    <hyperlink r:id="rId357" ref="O357"/>
    <hyperlink r:id="rId358" ref="O358"/>
    <hyperlink r:id="rId359" ref="O359"/>
    <hyperlink r:id="rId360" ref="O360"/>
    <hyperlink r:id="rId361" ref="O361"/>
    <hyperlink r:id="rId362" ref="O362"/>
    <hyperlink r:id="rId363" ref="O363"/>
    <hyperlink r:id="rId364" ref="O364"/>
    <hyperlink r:id="rId365" ref="O365"/>
    <hyperlink r:id="rId366" ref="O366"/>
    <hyperlink r:id="rId367" ref="O367"/>
    <hyperlink r:id="rId368" ref="O368"/>
    <hyperlink r:id="rId369" ref="O369"/>
    <hyperlink r:id="rId370" ref="O370"/>
    <hyperlink r:id="rId371" ref="O371"/>
    <hyperlink r:id="rId372" ref="O372"/>
    <hyperlink r:id="rId373" ref="O373"/>
    <hyperlink r:id="rId374" ref="O374"/>
    <hyperlink r:id="rId375" ref="O375"/>
    <hyperlink r:id="rId376" ref="O376"/>
    <hyperlink r:id="rId377" ref="O377"/>
    <hyperlink r:id="rId378" ref="O378"/>
    <hyperlink r:id="rId379" ref="O379"/>
    <hyperlink r:id="rId380" ref="O380"/>
    <hyperlink r:id="rId381" ref="O381"/>
    <hyperlink r:id="rId382" ref="O382"/>
    <hyperlink r:id="rId383" ref="O383"/>
    <hyperlink r:id="rId384" ref="O384"/>
    <hyperlink r:id="rId385" ref="O385"/>
    <hyperlink r:id="rId386" ref="O386"/>
    <hyperlink r:id="rId387" ref="O387"/>
    <hyperlink r:id="rId388" ref="O388"/>
    <hyperlink r:id="rId389" ref="O389"/>
    <hyperlink r:id="rId390" ref="O390"/>
    <hyperlink r:id="rId391" ref="O391"/>
    <hyperlink r:id="rId392" ref="O392"/>
    <hyperlink r:id="rId393" ref="O393"/>
    <hyperlink r:id="rId394" ref="O394"/>
    <hyperlink r:id="rId395" ref="O395"/>
    <hyperlink r:id="rId396" ref="O396"/>
    <hyperlink r:id="rId397" ref="O397"/>
    <hyperlink r:id="rId398" ref="O398"/>
    <hyperlink r:id="rId399" ref="O399"/>
    <hyperlink r:id="rId400" ref="O400"/>
    <hyperlink r:id="rId401" ref="O401"/>
    <hyperlink r:id="rId402" ref="O402"/>
    <hyperlink r:id="rId403" ref="O403"/>
    <hyperlink r:id="rId404" ref="O404"/>
    <hyperlink r:id="rId405" ref="O405"/>
    <hyperlink r:id="rId406" ref="O406"/>
    <hyperlink r:id="rId407" ref="O407"/>
    <hyperlink r:id="rId408" ref="O408"/>
    <hyperlink r:id="rId409" ref="O409"/>
    <hyperlink r:id="rId410" ref="O410"/>
    <hyperlink r:id="rId411" ref="O411"/>
    <hyperlink r:id="rId412" ref="O412"/>
    <hyperlink r:id="rId413" ref="O413"/>
    <hyperlink r:id="rId414" ref="O414"/>
    <hyperlink r:id="rId415" ref="O415"/>
    <hyperlink r:id="rId416" ref="O416"/>
    <hyperlink r:id="rId417" ref="O417"/>
    <hyperlink r:id="rId418" ref="O418"/>
    <hyperlink r:id="rId419" ref="O419"/>
    <hyperlink r:id="rId420" ref="O420"/>
    <hyperlink r:id="rId421" ref="O421"/>
    <hyperlink r:id="rId422" ref="O422"/>
    <hyperlink r:id="rId423" ref="O423"/>
    <hyperlink r:id="rId424" ref="O424"/>
    <hyperlink r:id="rId425" ref="O425"/>
    <hyperlink r:id="rId426" ref="O426"/>
    <hyperlink r:id="rId427" ref="O427"/>
    <hyperlink r:id="rId428" ref="O428"/>
    <hyperlink r:id="rId429" ref="O429"/>
    <hyperlink r:id="rId430" ref="O430"/>
    <hyperlink r:id="rId431" ref="O431"/>
    <hyperlink r:id="rId432" ref="O432"/>
    <hyperlink r:id="rId433" ref="O433"/>
    <hyperlink r:id="rId434" ref="O434"/>
    <hyperlink r:id="rId435" ref="O435"/>
    <hyperlink r:id="rId436" ref="O436"/>
    <hyperlink r:id="rId437" ref="O437"/>
    <hyperlink r:id="rId438" ref="O438"/>
    <hyperlink r:id="rId439" ref="O439"/>
    <hyperlink r:id="rId440" ref="O440"/>
    <hyperlink r:id="rId441" ref="O441"/>
    <hyperlink r:id="rId442" ref="O442"/>
    <hyperlink r:id="rId443" ref="O443"/>
    <hyperlink r:id="rId444" ref="O444"/>
    <hyperlink r:id="rId445" ref="O445"/>
    <hyperlink r:id="rId446" ref="O446"/>
    <hyperlink r:id="rId447" ref="O447"/>
    <hyperlink r:id="rId448" ref="O448"/>
    <hyperlink r:id="rId449" ref="O449"/>
    <hyperlink r:id="rId450" ref="O450"/>
    <hyperlink r:id="rId451" ref="O451"/>
    <hyperlink r:id="rId452" ref="O452"/>
    <hyperlink r:id="rId453" ref="O453"/>
    <hyperlink r:id="rId454" ref="O454"/>
    <hyperlink r:id="rId455" ref="O455"/>
    <hyperlink r:id="rId456" ref="O456"/>
    <hyperlink r:id="rId457" ref="O457"/>
    <hyperlink r:id="rId458" ref="O458"/>
    <hyperlink r:id="rId459" ref="O459"/>
    <hyperlink r:id="rId460" ref="O460"/>
    <hyperlink r:id="rId461" ref="O461"/>
    <hyperlink r:id="rId462" ref="O462"/>
    <hyperlink r:id="rId463" ref="O463"/>
    <hyperlink r:id="rId464" ref="O464"/>
    <hyperlink r:id="rId465" ref="O465"/>
    <hyperlink r:id="rId466" ref="O466"/>
    <hyperlink r:id="rId467" ref="O467"/>
    <hyperlink r:id="rId468" ref="O468"/>
    <hyperlink r:id="rId469" ref="O469"/>
    <hyperlink r:id="rId470" ref="O470"/>
    <hyperlink r:id="rId471" ref="O471"/>
    <hyperlink r:id="rId472" ref="O472"/>
    <hyperlink r:id="rId473" ref="O473"/>
    <hyperlink r:id="rId474" ref="O474"/>
    <hyperlink r:id="rId475" ref="O475"/>
    <hyperlink r:id="rId476" ref="O476"/>
    <hyperlink r:id="rId477" ref="O477"/>
    <hyperlink r:id="rId478" ref="O478"/>
    <hyperlink r:id="rId479" ref="O479"/>
    <hyperlink r:id="rId480" ref="O480"/>
    <hyperlink r:id="rId481" ref="O481"/>
    <hyperlink r:id="rId482" ref="O482"/>
    <hyperlink r:id="rId483" ref="O483"/>
    <hyperlink r:id="rId484" ref="O484"/>
    <hyperlink r:id="rId485" ref="O485"/>
    <hyperlink r:id="rId486" ref="O486"/>
    <hyperlink r:id="rId487" ref="O487"/>
    <hyperlink r:id="rId488" ref="O488"/>
    <hyperlink r:id="rId489" ref="O489"/>
    <hyperlink r:id="rId490" ref="O490"/>
    <hyperlink r:id="rId491" ref="O491"/>
    <hyperlink r:id="rId492" ref="O492"/>
    <hyperlink r:id="rId493" ref="O493"/>
    <hyperlink r:id="rId494" ref="O494"/>
    <hyperlink r:id="rId495" ref="O495"/>
    <hyperlink r:id="rId496" ref="O496"/>
    <hyperlink r:id="rId497" ref="O497"/>
    <hyperlink r:id="rId498" ref="O498"/>
    <hyperlink r:id="rId499" ref="O499"/>
    <hyperlink r:id="rId500" ref="O500"/>
    <hyperlink r:id="rId501" ref="O501"/>
    <hyperlink r:id="rId502" ref="O502"/>
    <hyperlink r:id="rId503" ref="O503"/>
    <hyperlink r:id="rId504" ref="O504"/>
    <hyperlink r:id="rId505" ref="O505"/>
    <hyperlink r:id="rId506" ref="O506"/>
    <hyperlink r:id="rId507" ref="O507"/>
    <hyperlink r:id="rId508" ref="O508"/>
    <hyperlink r:id="rId509" ref="O509"/>
    <hyperlink r:id="rId510" ref="O510"/>
    <hyperlink r:id="rId511" ref="O511"/>
    <hyperlink r:id="rId512" ref="O512"/>
    <hyperlink r:id="rId513" ref="O513"/>
    <hyperlink r:id="rId514" ref="O514"/>
    <hyperlink r:id="rId515" ref="O515"/>
    <hyperlink r:id="rId516" ref="O516"/>
    <hyperlink r:id="rId517" ref="O517"/>
    <hyperlink r:id="rId518" ref="O518"/>
    <hyperlink r:id="rId519" ref="O519"/>
    <hyperlink r:id="rId520" ref="O520"/>
    <hyperlink r:id="rId521" ref="O521"/>
    <hyperlink r:id="rId522" ref="O522"/>
    <hyperlink r:id="rId523" ref="O743"/>
    <hyperlink r:id="rId524" ref="O744"/>
    <hyperlink r:id="rId525" ref="O745"/>
    <hyperlink r:id="rId526" ref="O746"/>
    <hyperlink r:id="rId527" ref="O747"/>
    <hyperlink r:id="rId528" ref="O748"/>
    <hyperlink r:id="rId529" ref="O749"/>
    <hyperlink r:id="rId530" ref="O750"/>
    <hyperlink r:id="rId531" ref="O751"/>
    <hyperlink r:id="rId532" ref="O752"/>
    <hyperlink r:id="rId533" ref="O753"/>
    <hyperlink r:id="rId534" ref="O754"/>
    <hyperlink r:id="rId535" ref="O755"/>
    <hyperlink r:id="rId536" ref="O756"/>
    <hyperlink r:id="rId537" ref="O757"/>
    <hyperlink r:id="rId538" ref="O758"/>
    <hyperlink r:id="rId539" ref="O759"/>
    <hyperlink r:id="rId540" ref="O760"/>
    <hyperlink r:id="rId541" ref="O761"/>
    <hyperlink r:id="rId542" ref="O762"/>
    <hyperlink r:id="rId543" ref="O763"/>
    <hyperlink r:id="rId544" ref="O764"/>
    <hyperlink r:id="rId545" ref="O765"/>
    <hyperlink r:id="rId546" ref="O766"/>
    <hyperlink r:id="rId547" ref="O767"/>
    <hyperlink r:id="rId548" ref="O768"/>
    <hyperlink r:id="rId549" ref="O769"/>
    <hyperlink r:id="rId550" ref="O770"/>
    <hyperlink r:id="rId551" ref="O771"/>
    <hyperlink r:id="rId552" ref="O772"/>
    <hyperlink r:id="rId553" ref="O773"/>
    <hyperlink r:id="rId554" ref="O774"/>
    <hyperlink r:id="rId555" ref="O775"/>
    <hyperlink r:id="rId556" ref="O776"/>
    <hyperlink r:id="rId557" ref="O777"/>
    <hyperlink r:id="rId558" ref="O778"/>
    <hyperlink r:id="rId559" ref="O779"/>
    <hyperlink r:id="rId560" ref="O780"/>
    <hyperlink r:id="rId561" ref="O781"/>
    <hyperlink r:id="rId562" ref="O782"/>
    <hyperlink r:id="rId563" ref="O783"/>
    <hyperlink r:id="rId564" ref="O784"/>
    <hyperlink r:id="rId565" ref="O785"/>
    <hyperlink r:id="rId566" ref="O786"/>
    <hyperlink r:id="rId567" ref="O787"/>
    <hyperlink r:id="rId568" ref="O788"/>
    <hyperlink r:id="rId569" ref="O789"/>
    <hyperlink r:id="rId570" ref="O790"/>
    <hyperlink r:id="rId571" ref="O791"/>
    <hyperlink r:id="rId572" ref="O792"/>
    <hyperlink r:id="rId573" ref="O793"/>
    <hyperlink r:id="rId574" ref="O794"/>
    <hyperlink r:id="rId575" ref="O795"/>
    <hyperlink r:id="rId576" ref="O796"/>
    <hyperlink r:id="rId577" ref="O797"/>
    <hyperlink r:id="rId578" ref="O798"/>
    <hyperlink r:id="rId579" ref="O799"/>
    <hyperlink r:id="rId580" ref="O800"/>
    <hyperlink r:id="rId581" ref="O801"/>
    <hyperlink r:id="rId582" ref="O802"/>
    <hyperlink r:id="rId583" ref="O803"/>
    <hyperlink r:id="rId584" ref="O804"/>
    <hyperlink r:id="rId585" ref="O805"/>
    <hyperlink r:id="rId586" ref="O806"/>
    <hyperlink r:id="rId587" ref="O807"/>
    <hyperlink r:id="rId588" ref="O808"/>
    <hyperlink r:id="rId589" ref="O809"/>
    <hyperlink r:id="rId590" ref="O810"/>
    <hyperlink r:id="rId591" ref="O811"/>
    <hyperlink r:id="rId592" ref="O812"/>
    <hyperlink r:id="rId593" ref="O813"/>
    <hyperlink r:id="rId594" ref="O814"/>
    <hyperlink r:id="rId595" ref="O815"/>
    <hyperlink r:id="rId596" ref="O816"/>
    <hyperlink r:id="rId597" ref="O817"/>
    <hyperlink r:id="rId598" ref="O818"/>
    <hyperlink r:id="rId599" ref="O819"/>
    <hyperlink r:id="rId600" ref="O820"/>
    <hyperlink r:id="rId601" ref="O821"/>
    <hyperlink r:id="rId602" ref="O822"/>
    <hyperlink r:id="rId603" ref="O823"/>
    <hyperlink r:id="rId604" ref="O824"/>
    <hyperlink r:id="rId605" ref="O825"/>
    <hyperlink r:id="rId606" ref="O826"/>
    <hyperlink r:id="rId607" ref="O827"/>
    <hyperlink r:id="rId608" ref="O828"/>
    <hyperlink r:id="rId609" ref="O829"/>
    <hyperlink r:id="rId610" ref="O830"/>
    <hyperlink r:id="rId611" ref="O831"/>
    <hyperlink r:id="rId612" ref="O832"/>
    <hyperlink r:id="rId613" ref="O833"/>
    <hyperlink r:id="rId614" ref="O834"/>
    <hyperlink r:id="rId615" ref="O835"/>
    <hyperlink r:id="rId616" ref="O836"/>
    <hyperlink r:id="rId617" ref="O837"/>
    <hyperlink r:id="rId618" ref="O838"/>
    <hyperlink r:id="rId619" ref="O839"/>
    <hyperlink r:id="rId620" ref="O840"/>
    <hyperlink r:id="rId621" ref="O841"/>
    <hyperlink r:id="rId622" ref="O842"/>
    <hyperlink r:id="rId623" ref="O843"/>
    <hyperlink r:id="rId624" ref="O844"/>
    <hyperlink r:id="rId625" ref="O845"/>
    <hyperlink r:id="rId626" ref="O846"/>
    <hyperlink r:id="rId627" ref="O847"/>
    <hyperlink r:id="rId628" ref="O848"/>
    <hyperlink r:id="rId629" ref="O849"/>
    <hyperlink r:id="rId630" ref="O850"/>
    <hyperlink r:id="rId631" ref="O851"/>
    <hyperlink r:id="rId632" ref="O852"/>
    <hyperlink r:id="rId633" ref="O853"/>
    <hyperlink r:id="rId634" ref="O854"/>
    <hyperlink r:id="rId635" ref="O855"/>
    <hyperlink r:id="rId636" ref="O856"/>
    <hyperlink r:id="rId637" ref="O857"/>
    <hyperlink r:id="rId638" ref="O858"/>
    <hyperlink r:id="rId639" ref="O859"/>
    <hyperlink r:id="rId640" ref="O860"/>
    <hyperlink r:id="rId641" ref="O861"/>
    <hyperlink r:id="rId642" ref="O862"/>
    <hyperlink r:id="rId643" ref="O863"/>
    <hyperlink r:id="rId644" ref="O864"/>
    <hyperlink r:id="rId645" ref="O865"/>
    <hyperlink r:id="rId646" ref="O866"/>
    <hyperlink r:id="rId647" ref="O867"/>
    <hyperlink r:id="rId648" ref="O868"/>
    <hyperlink r:id="rId649" ref="O869"/>
    <hyperlink r:id="rId650" ref="O870"/>
    <hyperlink r:id="rId651" ref="O871"/>
    <hyperlink r:id="rId652" ref="O872"/>
    <hyperlink r:id="rId653" ref="O873"/>
    <hyperlink r:id="rId654" ref="O874"/>
    <hyperlink r:id="rId655" ref="O875"/>
    <hyperlink r:id="rId656" ref="O876"/>
    <hyperlink r:id="rId657" ref="O877"/>
    <hyperlink r:id="rId658" ref="O878"/>
    <hyperlink r:id="rId659" ref="O879"/>
    <hyperlink r:id="rId660" ref="O880"/>
    <hyperlink r:id="rId661" ref="O881"/>
    <hyperlink r:id="rId662" ref="O882"/>
    <hyperlink r:id="rId663" ref="O883"/>
    <hyperlink r:id="rId664" ref="O884"/>
    <hyperlink r:id="rId665" ref="O885"/>
    <hyperlink r:id="rId666" ref="O886"/>
    <hyperlink r:id="rId667" ref="O887"/>
    <hyperlink r:id="rId668" ref="O888"/>
    <hyperlink r:id="rId669" ref="O889"/>
    <hyperlink r:id="rId670" ref="O890"/>
    <hyperlink r:id="rId671" ref="O891"/>
    <hyperlink r:id="rId672" ref="O892"/>
    <hyperlink r:id="rId673" ref="O893"/>
    <hyperlink r:id="rId674" ref="O894"/>
    <hyperlink r:id="rId675" ref="O895"/>
    <hyperlink r:id="rId676" ref="O896"/>
    <hyperlink r:id="rId677" ref="O897"/>
    <hyperlink r:id="rId678" ref="O898"/>
    <hyperlink r:id="rId679" ref="O899"/>
    <hyperlink r:id="rId680" ref="O900"/>
    <hyperlink r:id="rId681" ref="O901"/>
    <hyperlink r:id="rId682" ref="O902"/>
    <hyperlink r:id="rId683" ref="O903"/>
    <hyperlink r:id="rId684" ref="O904"/>
    <hyperlink r:id="rId685" ref="O905"/>
    <hyperlink r:id="rId686" ref="O906"/>
    <hyperlink r:id="rId687" ref="O907"/>
    <hyperlink r:id="rId688" ref="O908"/>
    <hyperlink r:id="rId689" ref="O909"/>
    <hyperlink r:id="rId690" ref="O910"/>
    <hyperlink r:id="rId691" ref="O911"/>
    <hyperlink r:id="rId692" ref="O912"/>
    <hyperlink r:id="rId693" ref="O913"/>
    <hyperlink r:id="rId694" ref="O914"/>
    <hyperlink r:id="rId695" ref="O915"/>
    <hyperlink r:id="rId696" ref="O916"/>
    <hyperlink r:id="rId697" ref="O917"/>
    <hyperlink r:id="rId698" ref="O918"/>
    <hyperlink r:id="rId699" ref="O919"/>
    <hyperlink r:id="rId700" ref="O920"/>
    <hyperlink r:id="rId701" ref="O921"/>
    <hyperlink r:id="rId702" ref="O922"/>
    <hyperlink r:id="rId703" ref="O923"/>
    <hyperlink r:id="rId704" ref="O924"/>
    <hyperlink r:id="rId705" ref="O925"/>
    <hyperlink r:id="rId706" ref="O926"/>
    <hyperlink r:id="rId707" ref="O927"/>
    <hyperlink r:id="rId708" ref="O928"/>
    <hyperlink r:id="rId709" ref="O929"/>
    <hyperlink r:id="rId710" ref="O930"/>
    <hyperlink r:id="rId711" ref="O931"/>
    <hyperlink r:id="rId712" ref="O932"/>
    <hyperlink r:id="rId713" ref="O933"/>
    <hyperlink r:id="rId714" ref="O934"/>
    <hyperlink r:id="rId715" ref="O935"/>
    <hyperlink r:id="rId716" ref="O936"/>
    <hyperlink r:id="rId717" ref="O937"/>
    <hyperlink r:id="rId718" ref="O938"/>
    <hyperlink r:id="rId719" ref="O939"/>
    <hyperlink r:id="rId720" ref="O940"/>
    <hyperlink r:id="rId721" ref="O941"/>
    <hyperlink r:id="rId722" ref="O942"/>
    <hyperlink r:id="rId723" ref="O943"/>
    <hyperlink r:id="rId724" ref="O944"/>
    <hyperlink r:id="rId725" ref="O945"/>
    <hyperlink r:id="rId726" ref="O946"/>
    <hyperlink r:id="rId727" ref="O947"/>
    <hyperlink r:id="rId728" ref="O948"/>
    <hyperlink r:id="rId729" ref="O949"/>
    <hyperlink r:id="rId730" ref="O950"/>
    <hyperlink r:id="rId731" ref="O951"/>
    <hyperlink r:id="rId732" ref="O952"/>
    <hyperlink r:id="rId733" ref="O953"/>
    <hyperlink r:id="rId734" ref="O954"/>
    <hyperlink r:id="rId735" ref="O955"/>
    <hyperlink r:id="rId736" ref="O956"/>
    <hyperlink r:id="rId737" ref="O957"/>
    <hyperlink r:id="rId738" ref="O958"/>
    <hyperlink r:id="rId739" ref="O959"/>
    <hyperlink r:id="rId740" ref="O960"/>
    <hyperlink r:id="rId741" ref="O961"/>
    <hyperlink r:id="rId742" ref="O962"/>
    <hyperlink r:id="rId743" ref="O963"/>
    <hyperlink r:id="rId744" ref="O964"/>
    <hyperlink r:id="rId745" ref="O965"/>
    <hyperlink r:id="rId746" ref="O966"/>
    <hyperlink r:id="rId747" ref="O967"/>
    <hyperlink r:id="rId748" ref="O968"/>
    <hyperlink r:id="rId749" ref="O969"/>
    <hyperlink r:id="rId750" ref="O970"/>
    <hyperlink r:id="rId751" ref="O971"/>
    <hyperlink r:id="rId752" ref="O972"/>
    <hyperlink r:id="rId753" ref="O973"/>
    <hyperlink r:id="rId754" ref="O974"/>
    <hyperlink r:id="rId755" ref="O975"/>
    <hyperlink r:id="rId756" ref="O976"/>
    <hyperlink r:id="rId757" ref="O977"/>
    <hyperlink r:id="rId758" ref="O978"/>
    <hyperlink r:id="rId759" ref="O979"/>
    <hyperlink r:id="rId760" ref="O980"/>
    <hyperlink r:id="rId761" ref="O981"/>
    <hyperlink r:id="rId762" ref="O982"/>
    <hyperlink r:id="rId763" ref="O983"/>
    <hyperlink r:id="rId764" ref="O984"/>
    <hyperlink r:id="rId765" ref="O985"/>
    <hyperlink r:id="rId766" ref="O986"/>
    <hyperlink r:id="rId767" ref="O987"/>
    <hyperlink r:id="rId768" ref="O988"/>
    <hyperlink r:id="rId769" ref="O989"/>
    <hyperlink r:id="rId770" ref="O990"/>
    <hyperlink r:id="rId771" ref="O991"/>
    <hyperlink r:id="rId772" ref="O992"/>
    <hyperlink r:id="rId773" ref="O993"/>
    <hyperlink r:id="rId774" ref="O994"/>
    <hyperlink r:id="rId775" ref="O995"/>
    <hyperlink r:id="rId776" ref="O996"/>
    <hyperlink r:id="rId777" ref="O997"/>
    <hyperlink r:id="rId778" ref="O998"/>
    <hyperlink r:id="rId779" ref="O999"/>
    <hyperlink r:id="rId780" ref="O1000"/>
    <hyperlink r:id="rId781" ref="O1001"/>
    <hyperlink r:id="rId782" ref="O1002"/>
    <hyperlink r:id="rId783" ref="O1003"/>
    <hyperlink r:id="rId784" ref="O1004"/>
    <hyperlink r:id="rId785" ref="O1005"/>
    <hyperlink r:id="rId786" ref="O1006"/>
    <hyperlink r:id="rId787" ref="O1007"/>
    <hyperlink r:id="rId788" ref="O1008"/>
    <hyperlink r:id="rId789" ref="O1009"/>
    <hyperlink r:id="rId790" ref="O1010"/>
    <hyperlink r:id="rId791" ref="O1011"/>
    <hyperlink r:id="rId792" ref="O1012"/>
    <hyperlink r:id="rId793" ref="O1013"/>
    <hyperlink r:id="rId794" ref="O1014"/>
    <hyperlink r:id="rId795" ref="O1015"/>
    <hyperlink r:id="rId796" ref="O1016"/>
    <hyperlink r:id="rId797" ref="O1017"/>
    <hyperlink r:id="rId798" ref="O1018"/>
    <hyperlink r:id="rId799" ref="O1019"/>
    <hyperlink r:id="rId800" ref="O1020"/>
    <hyperlink r:id="rId801" ref="O1021"/>
    <hyperlink r:id="rId802" ref="O1022"/>
    <hyperlink r:id="rId803" ref="O1023"/>
    <hyperlink r:id="rId804" ref="O1024"/>
    <hyperlink r:id="rId805" ref="I1025"/>
    <hyperlink r:id="rId806" ref="O1025"/>
    <hyperlink r:id="rId807" ref="O1026"/>
    <hyperlink r:id="rId808" ref="O1027"/>
    <hyperlink r:id="rId809" ref="O1028"/>
    <hyperlink r:id="rId810" ref="O1029"/>
    <hyperlink r:id="rId811" ref="O1030"/>
    <hyperlink r:id="rId812" ref="O1031"/>
    <hyperlink r:id="rId813" ref="I1032"/>
    <hyperlink r:id="rId814" ref="O1032"/>
    <hyperlink r:id="rId815" ref="O1033"/>
    <hyperlink r:id="rId816" ref="O1034"/>
    <hyperlink r:id="rId817" ref="O1035"/>
    <hyperlink r:id="rId818" ref="O1036"/>
    <hyperlink r:id="rId819" ref="O1037"/>
    <hyperlink r:id="rId820" ref="O1038"/>
    <hyperlink r:id="rId821" ref="O1039"/>
    <hyperlink r:id="rId822" ref="O1040"/>
    <hyperlink r:id="rId823" ref="O1041"/>
    <hyperlink r:id="rId824" ref="O1042"/>
    <hyperlink r:id="rId825" ref="O1043"/>
    <hyperlink r:id="rId826" ref="O1044"/>
    <hyperlink r:id="rId827" ref="O1045"/>
    <hyperlink r:id="rId828" ref="O1046"/>
    <hyperlink r:id="rId829" ref="O1047"/>
    <hyperlink r:id="rId830" ref="O1048"/>
    <hyperlink r:id="rId831" ref="O1049"/>
    <hyperlink r:id="rId832" ref="O1050"/>
    <hyperlink r:id="rId833" ref="O1051"/>
    <hyperlink r:id="rId834" ref="O1052"/>
    <hyperlink r:id="rId835" ref="O1053"/>
    <hyperlink r:id="rId836" ref="O1054"/>
    <hyperlink r:id="rId837" ref="O1055"/>
    <hyperlink r:id="rId838" ref="O1056"/>
    <hyperlink r:id="rId839" ref="O1057"/>
    <hyperlink r:id="rId840" ref="O1058"/>
    <hyperlink r:id="rId841" ref="O1059"/>
    <hyperlink r:id="rId842" ref="O1060"/>
    <hyperlink r:id="rId843" ref="O1061"/>
    <hyperlink r:id="rId844" ref="O1062"/>
    <hyperlink r:id="rId845" ref="O1063"/>
    <hyperlink r:id="rId846" ref="O1064"/>
    <hyperlink r:id="rId847" ref="O1065"/>
    <hyperlink r:id="rId848" ref="O1066"/>
    <hyperlink r:id="rId849" ref="O1067"/>
    <hyperlink r:id="rId850" ref="O1068"/>
    <hyperlink r:id="rId851" ref="O1069"/>
    <hyperlink r:id="rId852" ref="O1070"/>
    <hyperlink r:id="rId853" ref="O1071"/>
    <hyperlink r:id="rId854" ref="O1072"/>
    <hyperlink r:id="rId855" ref="O1073"/>
    <hyperlink r:id="rId856" ref="O1074"/>
    <hyperlink r:id="rId857" ref="O1075"/>
    <hyperlink r:id="rId858" ref="O1076"/>
    <hyperlink r:id="rId859" ref="O1077"/>
    <hyperlink r:id="rId860" ref="O1078"/>
    <hyperlink r:id="rId861" ref="O1079"/>
    <hyperlink r:id="rId862" ref="O1080"/>
    <hyperlink r:id="rId863" ref="O1081"/>
    <hyperlink r:id="rId864" ref="O1082"/>
    <hyperlink r:id="rId865" ref="O1083"/>
    <hyperlink r:id="rId866" ref="O1084"/>
    <hyperlink r:id="rId867" ref="O1085"/>
    <hyperlink r:id="rId868" ref="O1086"/>
    <hyperlink r:id="rId869" ref="O1087"/>
    <hyperlink r:id="rId870" ref="O1088"/>
    <hyperlink r:id="rId871" ref="O1089"/>
    <hyperlink r:id="rId872" ref="O1090"/>
    <hyperlink r:id="rId873" ref="O1091"/>
    <hyperlink r:id="rId874" ref="O1092"/>
    <hyperlink r:id="rId875" ref="O1093"/>
    <hyperlink r:id="rId876" ref="O1094"/>
    <hyperlink r:id="rId877" ref="O1095"/>
    <hyperlink r:id="rId878" ref="O1096"/>
    <hyperlink r:id="rId879" ref="O1097"/>
    <hyperlink r:id="rId880" ref="O1098"/>
    <hyperlink r:id="rId881" ref="O1099"/>
    <hyperlink r:id="rId882" ref="O1100"/>
    <hyperlink r:id="rId883" ref="O1101"/>
    <hyperlink r:id="rId884" ref="O1102"/>
    <hyperlink r:id="rId885" ref="O1103"/>
    <hyperlink r:id="rId886" ref="O1104"/>
    <hyperlink r:id="rId887" ref="O1105"/>
    <hyperlink r:id="rId888" ref="O1106"/>
    <hyperlink r:id="rId889" ref="O1107"/>
    <hyperlink r:id="rId890" ref="O1108"/>
    <hyperlink r:id="rId891" ref="O1109"/>
    <hyperlink r:id="rId892" ref="O1110"/>
    <hyperlink r:id="rId893" ref="O1111"/>
    <hyperlink r:id="rId894" ref="O1112"/>
    <hyperlink r:id="rId895" ref="O1113"/>
    <hyperlink r:id="rId896" ref="O1114"/>
    <hyperlink r:id="rId897" ref="O1115"/>
    <hyperlink r:id="rId898" ref="O1116"/>
    <hyperlink r:id="rId899" ref="O1117"/>
    <hyperlink r:id="rId900" ref="O1118"/>
    <hyperlink r:id="rId901" ref="O1119"/>
    <hyperlink r:id="rId902" ref="O1120"/>
    <hyperlink r:id="rId903" ref="O1121"/>
    <hyperlink r:id="rId904" ref="O1122"/>
    <hyperlink r:id="rId905" ref="O1123"/>
    <hyperlink r:id="rId906" ref="O1124"/>
    <hyperlink r:id="rId907" ref="O1125"/>
    <hyperlink r:id="rId908" ref="O1126"/>
    <hyperlink r:id="rId909" ref="O1127"/>
    <hyperlink r:id="rId910" ref="O1128"/>
    <hyperlink r:id="rId911" ref="O1129"/>
    <hyperlink r:id="rId912" ref="O1130"/>
    <hyperlink r:id="rId913" ref="O1131"/>
    <hyperlink r:id="rId914" ref="O1132"/>
    <hyperlink r:id="rId915" ref="O1133"/>
    <hyperlink r:id="rId916" ref="O1134"/>
    <hyperlink r:id="rId917" ref="O1135"/>
    <hyperlink r:id="rId918" ref="O1136"/>
    <hyperlink r:id="rId919" ref="O1137"/>
    <hyperlink r:id="rId920" ref="O1138"/>
    <hyperlink r:id="rId921" ref="O1139"/>
    <hyperlink r:id="rId922" ref="O1140"/>
    <hyperlink r:id="rId923" ref="O1141"/>
    <hyperlink r:id="rId924" ref="O1142"/>
    <hyperlink r:id="rId925" ref="O1143"/>
    <hyperlink r:id="rId926" ref="O1144"/>
    <hyperlink r:id="rId927" ref="O1145"/>
    <hyperlink r:id="rId928" ref="O1146"/>
    <hyperlink r:id="rId929" ref="O1147"/>
    <hyperlink r:id="rId930" ref="O1148"/>
    <hyperlink r:id="rId931" ref="O1149"/>
    <hyperlink r:id="rId932" ref="O1150"/>
    <hyperlink r:id="rId933" ref="O1151"/>
    <hyperlink r:id="rId934" ref="O1152"/>
    <hyperlink r:id="rId935" ref="O1153"/>
    <hyperlink r:id="rId936" ref="O1154"/>
    <hyperlink r:id="rId937" ref="O1155"/>
    <hyperlink r:id="rId938" ref="O1156"/>
    <hyperlink r:id="rId939" ref="O1157"/>
    <hyperlink r:id="rId940" ref="O1158"/>
    <hyperlink r:id="rId941" ref="O1159"/>
    <hyperlink r:id="rId942" ref="O1160"/>
    <hyperlink r:id="rId943" ref="O1161"/>
    <hyperlink r:id="rId944" ref="O1162"/>
    <hyperlink r:id="rId945" ref="O1163"/>
    <hyperlink r:id="rId946" ref="O1164"/>
    <hyperlink r:id="rId947" ref="O1165"/>
    <hyperlink r:id="rId948" ref="O1166"/>
    <hyperlink r:id="rId949" ref="O1167"/>
    <hyperlink r:id="rId950" ref="O1168"/>
    <hyperlink r:id="rId951" ref="O1169"/>
    <hyperlink r:id="rId952" ref="O1170"/>
    <hyperlink r:id="rId953" ref="O1171"/>
    <hyperlink r:id="rId954" ref="O1172"/>
    <hyperlink r:id="rId955" ref="O1173"/>
    <hyperlink r:id="rId956" ref="O1174"/>
    <hyperlink r:id="rId957" ref="O1175"/>
    <hyperlink r:id="rId958" ref="O1176"/>
    <hyperlink r:id="rId959" ref="O1177"/>
    <hyperlink r:id="rId960" ref="O1178"/>
    <hyperlink r:id="rId961" ref="O1179"/>
    <hyperlink r:id="rId962" ref="O1180"/>
    <hyperlink r:id="rId963" ref="O1181"/>
    <hyperlink r:id="rId964" ref="O1182"/>
    <hyperlink r:id="rId965" ref="O1183"/>
    <hyperlink r:id="rId966" ref="O1184"/>
    <hyperlink r:id="rId967" ref="O1185"/>
    <hyperlink r:id="rId968" ref="O1186"/>
    <hyperlink r:id="rId969" ref="O1187"/>
    <hyperlink r:id="rId970" ref="O1188"/>
    <hyperlink r:id="rId971" ref="O1189"/>
    <hyperlink r:id="rId972" ref="O1190"/>
    <hyperlink r:id="rId973" ref="O1191"/>
    <hyperlink r:id="rId974" ref="O1192"/>
    <hyperlink r:id="rId975" ref="O1193"/>
    <hyperlink r:id="rId976" ref="O1194"/>
    <hyperlink r:id="rId977" ref="O1195"/>
    <hyperlink r:id="rId978" ref="O1196"/>
    <hyperlink r:id="rId979" ref="O1197"/>
    <hyperlink r:id="rId980" ref="O1198"/>
    <hyperlink r:id="rId981" ref="O1199"/>
    <hyperlink r:id="rId982" ref="O1200"/>
    <hyperlink r:id="rId983" ref="O1201"/>
    <hyperlink r:id="rId984" ref="O1202"/>
    <hyperlink r:id="rId985" ref="O1203"/>
    <hyperlink r:id="rId986" ref="O1204"/>
    <hyperlink r:id="rId987" ref="O1205"/>
    <hyperlink r:id="rId988" ref="O1206"/>
    <hyperlink r:id="rId989" ref="O1207"/>
    <hyperlink r:id="rId990" ref="O1208"/>
    <hyperlink r:id="rId991" ref="O1209"/>
    <hyperlink r:id="rId992" ref="O1210"/>
    <hyperlink r:id="rId993" ref="O1211"/>
    <hyperlink r:id="rId994" ref="O1212"/>
    <hyperlink r:id="rId995" ref="O1213"/>
    <hyperlink r:id="rId996" ref="O1214"/>
    <hyperlink r:id="rId997" ref="O1215"/>
    <hyperlink r:id="rId998" ref="O1216"/>
    <hyperlink r:id="rId999" ref="O1217"/>
    <hyperlink r:id="rId1000" ref="O1218"/>
    <hyperlink r:id="rId1001" ref="O1219"/>
    <hyperlink r:id="rId1002" ref="O1220"/>
    <hyperlink r:id="rId1003" ref="O1221"/>
    <hyperlink r:id="rId1004" ref="O1222"/>
    <hyperlink r:id="rId1005" ref="O1223"/>
    <hyperlink r:id="rId1006" ref="O1224"/>
    <hyperlink r:id="rId1007" ref="O1225"/>
    <hyperlink r:id="rId1008" ref="O1226"/>
    <hyperlink r:id="rId1009" ref="O1227"/>
    <hyperlink r:id="rId1010" ref="O1228"/>
    <hyperlink r:id="rId1011" ref="O1229"/>
    <hyperlink r:id="rId1012" ref="O1230"/>
    <hyperlink r:id="rId1013" ref="O1231"/>
    <hyperlink r:id="rId1014" ref="O1232"/>
    <hyperlink r:id="rId1015" ref="O1233"/>
    <hyperlink r:id="rId1016" ref="O1234"/>
    <hyperlink r:id="rId1017" ref="O1235"/>
    <hyperlink r:id="rId1018" ref="O1236"/>
    <hyperlink r:id="rId1019" ref="O1237"/>
    <hyperlink r:id="rId1020" ref="O1238"/>
    <hyperlink r:id="rId1021" ref="O1239"/>
    <hyperlink r:id="rId1022" ref="O1240"/>
    <hyperlink r:id="rId1023" ref="O1241"/>
    <hyperlink r:id="rId1024" ref="O1242"/>
    <hyperlink r:id="rId1025" ref="O1243"/>
    <hyperlink r:id="rId1026" ref="O1244"/>
    <hyperlink r:id="rId1027" ref="O1245"/>
    <hyperlink r:id="rId1028" ref="O1246"/>
    <hyperlink r:id="rId1029" ref="O1247"/>
    <hyperlink r:id="rId1030" ref="O1248"/>
    <hyperlink r:id="rId1031" ref="O1249"/>
    <hyperlink r:id="rId1032" ref="O1250"/>
    <hyperlink r:id="rId1033" ref="O1251"/>
    <hyperlink r:id="rId1034" ref="O1252"/>
    <hyperlink r:id="rId1035" ref="O1253"/>
    <hyperlink r:id="rId1036" ref="O1254"/>
    <hyperlink r:id="rId1037" ref="O1255"/>
    <hyperlink r:id="rId1038" ref="O1256"/>
    <hyperlink r:id="rId1039" ref="O1257"/>
    <hyperlink r:id="rId1040" ref="O1258"/>
    <hyperlink r:id="rId1041" ref="O1259"/>
    <hyperlink r:id="rId1042" ref="O1260"/>
    <hyperlink r:id="rId1043" ref="O1261"/>
    <hyperlink r:id="rId1044" ref="O1262"/>
    <hyperlink r:id="rId1045" ref="O1263"/>
    <hyperlink r:id="rId1046" ref="O1264"/>
    <hyperlink r:id="rId1047" ref="O1265"/>
  </hyperlinks>
  <drawing r:id="rId104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22" width="18.88"/>
  </cols>
  <sheetData>
    <row r="1">
      <c r="A1" s="1" t="s">
        <v>0</v>
      </c>
      <c r="B1" s="1" t="s">
        <v>1</v>
      </c>
      <c r="C1" s="2" t="s">
        <v>2</v>
      </c>
      <c r="D1" s="1" t="s">
        <v>3</v>
      </c>
      <c r="E1" s="1" t="s">
        <v>4</v>
      </c>
      <c r="F1" s="1" t="s">
        <v>5</v>
      </c>
      <c r="G1" s="1" t="s">
        <v>6</v>
      </c>
      <c r="H1" s="1" t="s">
        <v>7</v>
      </c>
      <c r="I1" s="1" t="s">
        <v>8</v>
      </c>
      <c r="J1" s="1" t="s">
        <v>9</v>
      </c>
      <c r="K1" s="1" t="s">
        <v>5948</v>
      </c>
      <c r="L1" s="2" t="s">
        <v>11</v>
      </c>
      <c r="M1" s="2" t="s">
        <v>12</v>
      </c>
      <c r="N1" s="3" t="s">
        <v>13</v>
      </c>
      <c r="O1" s="3" t="s">
        <v>14</v>
      </c>
      <c r="P1" s="3" t="s">
        <v>15</v>
      </c>
      <c r="Q1" s="3" t="s">
        <v>16</v>
      </c>
      <c r="R1" s="3"/>
      <c r="S1" s="3"/>
      <c r="T1" s="3"/>
      <c r="U1" s="3"/>
      <c r="V1" s="3"/>
    </row>
    <row r="2">
      <c r="A2" s="4">
        <v>44297.54386240741</v>
      </c>
      <c r="C2" s="2" t="s">
        <v>5949</v>
      </c>
      <c r="D2" s="2" t="s">
        <v>158</v>
      </c>
      <c r="E2" s="2" t="s">
        <v>159</v>
      </c>
      <c r="F2" s="2" t="s">
        <v>362</v>
      </c>
      <c r="G2" s="2" t="s">
        <v>230</v>
      </c>
      <c r="H2" s="2" t="s">
        <v>612</v>
      </c>
      <c r="I2" s="2" t="s">
        <v>5950</v>
      </c>
      <c r="J2" s="2" t="s">
        <v>177</v>
      </c>
      <c r="K2" s="2" t="s">
        <v>565</v>
      </c>
      <c r="L2" s="2" t="s">
        <v>178</v>
      </c>
      <c r="M2" s="47">
        <v>44297.0</v>
      </c>
      <c r="N2" s="2" t="s">
        <v>5951</v>
      </c>
      <c r="O2" s="6" t="s">
        <v>5952</v>
      </c>
      <c r="P2" s="7" t="str">
        <f>HYPERLINK("https://drive.google.com/file/d/1MMYh292VzAdSs8dIuLL9MMXWeHYMzu2y/view?usp=drivesdk","Shamal A. Abdullah - Sport")</f>
        <v>Shamal A. Abdullah - Sport</v>
      </c>
      <c r="Q2" s="2" t="s">
        <v>5953</v>
      </c>
      <c r="R2" s="2"/>
      <c r="S2" s="2"/>
      <c r="T2" s="2"/>
      <c r="U2" s="2"/>
      <c r="V2" s="2"/>
    </row>
    <row r="3">
      <c r="A3" s="4">
        <v>44308.88077561343</v>
      </c>
      <c r="B3" s="8" t="s">
        <v>5524</v>
      </c>
      <c r="C3" s="2" t="s">
        <v>4167</v>
      </c>
      <c r="D3" s="2" t="s">
        <v>158</v>
      </c>
      <c r="E3" s="2" t="s">
        <v>159</v>
      </c>
      <c r="F3" s="2" t="s">
        <v>229</v>
      </c>
      <c r="G3" s="2" t="s">
        <v>4960</v>
      </c>
      <c r="H3" s="2" t="s">
        <v>4168</v>
      </c>
      <c r="I3" s="2" t="s">
        <v>4169</v>
      </c>
      <c r="J3" s="2" t="s">
        <v>197</v>
      </c>
      <c r="L3" s="2" t="s">
        <v>5954</v>
      </c>
      <c r="M3" s="5">
        <v>44308.0</v>
      </c>
      <c r="N3" s="2" t="s">
        <v>5955</v>
      </c>
      <c r="O3" s="6" t="s">
        <v>5956</v>
      </c>
      <c r="P3" s="7" t="str">
        <f>HYPERLINK("https://drive.google.com/file/d/1PDCSDAEoZnJ_Dm2QEH2KkLUJ-SytkdJm/view?usp=drivesdk","Aref Ghaderi  - بەرزڕاگرتنی ڕۆژی ڕۆژنامەگەریی کوردی")</f>
        <v>Aref Ghaderi  - بەرزڕاگرتنی ڕۆژی ڕۆژنامەگەریی کوردی</v>
      </c>
      <c r="Q3" s="2" t="s">
        <v>5957</v>
      </c>
      <c r="R3" s="2"/>
      <c r="S3" s="2"/>
      <c r="T3" s="2"/>
      <c r="U3" s="2"/>
      <c r="V3" s="2"/>
    </row>
    <row r="4">
      <c r="A4" s="4">
        <v>44308.88077561343</v>
      </c>
      <c r="B4" s="8" t="s">
        <v>5524</v>
      </c>
      <c r="C4" s="2" t="s">
        <v>5958</v>
      </c>
      <c r="D4" s="2" t="s">
        <v>158</v>
      </c>
      <c r="E4" s="2" t="s">
        <v>159</v>
      </c>
      <c r="F4" s="2" t="s">
        <v>229</v>
      </c>
      <c r="G4" s="2" t="s">
        <v>4960</v>
      </c>
      <c r="H4" s="2" t="s">
        <v>4168</v>
      </c>
      <c r="I4" s="2" t="s">
        <v>4169</v>
      </c>
      <c r="J4" s="2" t="s">
        <v>197</v>
      </c>
      <c r="L4" s="2" t="s">
        <v>5954</v>
      </c>
      <c r="M4" s="5">
        <v>44308.0</v>
      </c>
      <c r="N4" s="2" t="s">
        <v>5959</v>
      </c>
      <c r="O4" s="6" t="s">
        <v>5960</v>
      </c>
      <c r="P4" s="7" t="str">
        <f>HYPERLINK("https://drive.google.com/file/d/1oHlJuUQ5AzKJPmKKQCT_Y6uDvB8COH74/view?usp=drivesdk","REHAN RASOOL AHMED - بەرزڕاگرتنی ڕۆژی ڕۆژنامەگەریی کوردی")</f>
        <v>REHAN RASOOL AHMED - بەرزڕاگرتنی ڕۆژی ڕۆژنامەگەریی کوردی</v>
      </c>
      <c r="Q4" s="2" t="s">
        <v>5961</v>
      </c>
      <c r="R4" s="2"/>
      <c r="S4" s="2"/>
      <c r="T4" s="2"/>
      <c r="U4" s="2"/>
      <c r="V4" s="2"/>
    </row>
    <row r="5">
      <c r="A5" s="4">
        <v>44308.8808868287</v>
      </c>
      <c r="B5" s="8" t="s">
        <v>5524</v>
      </c>
      <c r="C5" s="2" t="s">
        <v>170</v>
      </c>
      <c r="D5" s="2" t="s">
        <v>171</v>
      </c>
      <c r="E5" s="2" t="s">
        <v>172</v>
      </c>
      <c r="F5" s="2" t="s">
        <v>173</v>
      </c>
      <c r="G5" s="2" t="s">
        <v>4691</v>
      </c>
      <c r="H5" s="2" t="s">
        <v>175</v>
      </c>
      <c r="I5" s="2" t="s">
        <v>176</v>
      </c>
      <c r="J5" s="2" t="s">
        <v>177</v>
      </c>
      <c r="L5" s="2" t="s">
        <v>5954</v>
      </c>
      <c r="M5" s="5">
        <v>44308.0</v>
      </c>
      <c r="N5" s="2" t="s">
        <v>5962</v>
      </c>
      <c r="O5" s="6" t="s">
        <v>5963</v>
      </c>
      <c r="P5" s="7" t="str">
        <f>HYPERLINK("https://drive.google.com/file/d/1jm-gNEUzvhnBmfsVFKjYNQfx8bKpmKV3/view?usp=drivesdk","Mikaeel Biro Munaf  - بەرزڕاگرتنی ڕۆژی ڕۆژنامەگەریی کوردی")</f>
        <v>Mikaeel Biro Munaf  - بەرزڕاگرتنی ڕۆژی ڕۆژنامەگەریی کوردی</v>
      </c>
      <c r="Q5" s="2" t="s">
        <v>5964</v>
      </c>
      <c r="R5" s="2"/>
      <c r="S5" s="2"/>
      <c r="T5" s="2"/>
      <c r="U5" s="2"/>
      <c r="V5" s="2"/>
    </row>
    <row r="6">
      <c r="A6" s="4">
        <v>44308.8809099537</v>
      </c>
      <c r="B6" s="8" t="s">
        <v>5524</v>
      </c>
      <c r="C6" s="2" t="s">
        <v>937</v>
      </c>
      <c r="D6" s="2" t="s">
        <v>158</v>
      </c>
      <c r="E6" s="2" t="s">
        <v>159</v>
      </c>
      <c r="F6" s="2" t="s">
        <v>221</v>
      </c>
      <c r="G6" s="2" t="s">
        <v>222</v>
      </c>
      <c r="H6" s="2" t="s">
        <v>1157</v>
      </c>
      <c r="I6" s="2" t="s">
        <v>319</v>
      </c>
      <c r="J6" s="2" t="s">
        <v>177</v>
      </c>
      <c r="L6" s="2" t="s">
        <v>5954</v>
      </c>
      <c r="M6" s="5">
        <v>44308.0</v>
      </c>
      <c r="N6" s="2" t="s">
        <v>5965</v>
      </c>
      <c r="O6" s="6" t="s">
        <v>5966</v>
      </c>
      <c r="P6" s="7" t="str">
        <f>HYPERLINK("https://drive.google.com/file/d/1kYxO7qMwQvBlGiFye8Nu0cCNxk_PQMBM/view?usp=drivesdk","AMJAD AHMED JUMAAH - بەرزڕاگرتنی ڕۆژی ڕۆژنامەگەریی کوردی")</f>
        <v>AMJAD AHMED JUMAAH - بەرزڕاگرتنی ڕۆژی ڕۆژنامەگەریی کوردی</v>
      </c>
      <c r="Q6" s="2" t="s">
        <v>5967</v>
      </c>
      <c r="R6" s="2"/>
      <c r="S6" s="2"/>
      <c r="T6" s="2"/>
      <c r="U6" s="2"/>
      <c r="V6" s="2"/>
    </row>
    <row r="7">
      <c r="A7" s="4">
        <v>44308.88119969907</v>
      </c>
      <c r="B7" s="8" t="s">
        <v>5524</v>
      </c>
      <c r="C7" s="2" t="s">
        <v>5258</v>
      </c>
      <c r="D7" s="2" t="s">
        <v>158</v>
      </c>
      <c r="E7" s="2" t="s">
        <v>159</v>
      </c>
      <c r="F7" s="2" t="s">
        <v>267</v>
      </c>
      <c r="G7" s="2" t="s">
        <v>5259</v>
      </c>
      <c r="H7" s="2" t="s">
        <v>5260</v>
      </c>
      <c r="I7" s="2" t="s">
        <v>5261</v>
      </c>
      <c r="J7" s="2" t="s">
        <v>177</v>
      </c>
      <c r="K7" s="2" t="s">
        <v>5731</v>
      </c>
      <c r="L7" s="2" t="s">
        <v>5954</v>
      </c>
      <c r="M7" s="5">
        <v>44308.0</v>
      </c>
      <c r="N7" s="2" t="s">
        <v>5968</v>
      </c>
      <c r="O7" s="6" t="s">
        <v>5969</v>
      </c>
      <c r="P7" s="7" t="str">
        <f>HYPERLINK("https://drive.google.com/file/d/1TksiZLOdAR89be9mJew-VwkbrbhN_cDC/view?usp=drivesdk","Daban Saber Qader - بەرزڕاگرتنی ڕۆژی ڕۆژنامەگەریی کوردی")</f>
        <v>Daban Saber Qader - بەرزڕاگرتنی ڕۆژی ڕۆژنامەگەریی کوردی</v>
      </c>
      <c r="Q7" s="2" t="s">
        <v>5970</v>
      </c>
      <c r="R7" s="2"/>
      <c r="S7" s="2"/>
      <c r="T7" s="2"/>
      <c r="U7" s="2"/>
      <c r="V7" s="2"/>
    </row>
    <row r="8">
      <c r="A8" s="4">
        <v>44308.881275567124</v>
      </c>
      <c r="B8" s="8" t="s">
        <v>5524</v>
      </c>
      <c r="C8" s="2" t="s">
        <v>2293</v>
      </c>
      <c r="D8" s="2" t="s">
        <v>158</v>
      </c>
      <c r="E8" s="2" t="s">
        <v>159</v>
      </c>
      <c r="F8" s="2" t="s">
        <v>152</v>
      </c>
      <c r="G8" s="2" t="s">
        <v>153</v>
      </c>
      <c r="H8" s="2" t="s">
        <v>932</v>
      </c>
      <c r="I8" s="2" t="s">
        <v>2294</v>
      </c>
      <c r="J8" s="2" t="s">
        <v>177</v>
      </c>
      <c r="L8" s="2" t="s">
        <v>5954</v>
      </c>
      <c r="M8" s="5">
        <v>44308.0</v>
      </c>
      <c r="N8" s="2" t="s">
        <v>5971</v>
      </c>
      <c r="O8" s="6" t="s">
        <v>5972</v>
      </c>
      <c r="P8" s="7" t="str">
        <f>HYPERLINK("https://drive.google.com/file/d/1HQ9nwy83VYf4cb8x7p0iU-znqzcHH1H5/view?usp=drivesdk","sarbaz majeed omer - بەرزڕاگرتنی ڕۆژی ڕۆژنامەگەریی کوردی")</f>
        <v>sarbaz majeed omer - بەرزڕاگرتنی ڕۆژی ڕۆژنامەگەریی کوردی</v>
      </c>
      <c r="Q8" s="2" t="s">
        <v>5973</v>
      </c>
      <c r="R8" s="2"/>
      <c r="S8" s="2"/>
      <c r="T8" s="2"/>
      <c r="U8" s="2"/>
      <c r="V8" s="2"/>
    </row>
    <row r="9">
      <c r="A9" s="4">
        <v>44308.881425960644</v>
      </c>
      <c r="B9" s="8" t="s">
        <v>5524</v>
      </c>
      <c r="C9" s="2" t="s">
        <v>1128</v>
      </c>
      <c r="D9" s="2" t="s">
        <v>171</v>
      </c>
      <c r="E9" s="2" t="s">
        <v>202</v>
      </c>
      <c r="F9" s="2" t="s">
        <v>229</v>
      </c>
      <c r="G9" s="2" t="s">
        <v>222</v>
      </c>
      <c r="H9" s="2" t="s">
        <v>223</v>
      </c>
      <c r="I9" s="2" t="s">
        <v>1129</v>
      </c>
      <c r="J9" s="2" t="s">
        <v>197</v>
      </c>
      <c r="L9" s="2" t="s">
        <v>5954</v>
      </c>
      <c r="M9" s="5">
        <v>44308.0</v>
      </c>
      <c r="N9" s="2" t="s">
        <v>5974</v>
      </c>
      <c r="O9" s="6" t="s">
        <v>5975</v>
      </c>
      <c r="P9" s="7" t="str">
        <f>HYPERLINK("https://drive.google.com/file/d/167cKlWI_9K8QAe1k2A0h84yuVKg-Y5l_/view?usp=drivesdk","Shamal Salahaddin ahmed - بەرزڕاگرتنی ڕۆژی ڕۆژنامەگەریی کوردی")</f>
        <v>Shamal Salahaddin ahmed - بەرزڕاگرتنی ڕۆژی ڕۆژنامەگەریی کوردی</v>
      </c>
      <c r="Q9" s="2" t="s">
        <v>5976</v>
      </c>
      <c r="R9" s="2"/>
      <c r="S9" s="2"/>
      <c r="T9" s="2"/>
      <c r="U9" s="2"/>
      <c r="V9" s="2"/>
    </row>
    <row r="10">
      <c r="A10" s="4">
        <v>44308.8814540162</v>
      </c>
      <c r="B10" s="8" t="s">
        <v>5524</v>
      </c>
      <c r="C10" s="2" t="s">
        <v>908</v>
      </c>
      <c r="D10" s="2" t="s">
        <v>158</v>
      </c>
      <c r="E10" s="2" t="s">
        <v>172</v>
      </c>
      <c r="F10" s="2" t="s">
        <v>152</v>
      </c>
      <c r="G10" s="2" t="s">
        <v>153</v>
      </c>
      <c r="H10" s="2" t="s">
        <v>909</v>
      </c>
      <c r="I10" s="2" t="s">
        <v>910</v>
      </c>
      <c r="J10" s="2" t="s">
        <v>197</v>
      </c>
      <c r="L10" s="2" t="s">
        <v>5954</v>
      </c>
      <c r="M10" s="5">
        <v>44308.0</v>
      </c>
      <c r="N10" s="2" t="s">
        <v>5977</v>
      </c>
      <c r="O10" s="6" t="s">
        <v>5978</v>
      </c>
      <c r="P10" s="7" t="str">
        <f>HYPERLINK("https://drive.google.com/file/d/160tyQiNYYA5PTNomoQBJfuqSj_oXLEKD/view?usp=drivesdk","hawkar omer khidhir - بەرزڕاگرتنی ڕۆژی ڕۆژنامەگەریی کوردی")</f>
        <v>hawkar omer khidhir - بەرزڕاگرتنی ڕۆژی ڕۆژنامەگەریی کوردی</v>
      </c>
      <c r="Q10" s="2" t="s">
        <v>5979</v>
      </c>
      <c r="R10" s="2"/>
      <c r="S10" s="2"/>
      <c r="T10" s="2"/>
      <c r="U10" s="2"/>
      <c r="V10" s="2"/>
    </row>
    <row r="11">
      <c r="A11" s="4">
        <v>44308.88146586806</v>
      </c>
      <c r="B11" s="8" t="s">
        <v>5524</v>
      </c>
      <c r="C11" s="2" t="s">
        <v>5980</v>
      </c>
      <c r="D11" s="2" t="s">
        <v>1016</v>
      </c>
      <c r="E11" s="2" t="s">
        <v>741</v>
      </c>
      <c r="F11" s="2" t="s">
        <v>1289</v>
      </c>
      <c r="G11" s="2" t="s">
        <v>1483</v>
      </c>
      <c r="H11" s="2" t="s">
        <v>3888</v>
      </c>
      <c r="I11" s="2" t="s">
        <v>5981</v>
      </c>
      <c r="J11" s="2" t="s">
        <v>187</v>
      </c>
      <c r="L11" s="2" t="s">
        <v>5954</v>
      </c>
      <c r="M11" s="5">
        <v>44308.0</v>
      </c>
      <c r="N11" s="2" t="s">
        <v>5982</v>
      </c>
      <c r="O11" s="6" t="s">
        <v>5983</v>
      </c>
      <c r="P11" s="7" t="str">
        <f>HYPERLINK("https://drive.google.com/file/d/1B_iamJrjLep4GpkvuSZFH62xphbWDhNZ/view?usp=drivesdk","vina muhsin rashid - بەرزڕاگرتنی ڕۆژی ڕۆژنامەگەریی کوردی")</f>
        <v>vina muhsin rashid - بەرزڕاگرتنی ڕۆژی ڕۆژنامەگەریی کوردی</v>
      </c>
      <c r="Q11" s="2" t="s">
        <v>5984</v>
      </c>
      <c r="R11" s="2"/>
      <c r="S11" s="2"/>
      <c r="T11" s="2"/>
      <c r="U11" s="2"/>
      <c r="V11" s="2"/>
    </row>
    <row r="12">
      <c r="A12" s="4">
        <v>44308.88146851852</v>
      </c>
      <c r="B12" s="8" t="s">
        <v>5524</v>
      </c>
      <c r="C12" s="2" t="s">
        <v>5286</v>
      </c>
      <c r="D12" s="2" t="s">
        <v>171</v>
      </c>
      <c r="E12" s="2" t="s">
        <v>172</v>
      </c>
      <c r="F12" s="2" t="s">
        <v>229</v>
      </c>
      <c r="G12" s="2" t="s">
        <v>230</v>
      </c>
      <c r="H12" s="2" t="s">
        <v>231</v>
      </c>
      <c r="I12" s="2" t="s">
        <v>5985</v>
      </c>
      <c r="J12" s="2" t="s">
        <v>197</v>
      </c>
      <c r="L12" s="2" t="s">
        <v>5954</v>
      </c>
      <c r="M12" s="5">
        <v>44308.0</v>
      </c>
      <c r="N12" s="2" t="s">
        <v>5986</v>
      </c>
      <c r="O12" s="6" t="s">
        <v>5987</v>
      </c>
      <c r="P12" s="7" t="str">
        <f>HYPERLINK("https://drive.google.com/file/d/1L7YGCKnd4Nph5PLxXbml0yaYFPltTvGe/view?usp=drivesdk","Dr.Parween Othman Mustafa - بەرزڕاگرتنی ڕۆژی ڕۆژنامەگەریی کوردی")</f>
        <v>Dr.Parween Othman Mustafa - بەرزڕاگرتنی ڕۆژی ڕۆژنامەگەریی کوردی</v>
      </c>
      <c r="Q12" s="2" t="s">
        <v>5988</v>
      </c>
      <c r="R12" s="2"/>
      <c r="S12" s="2"/>
      <c r="T12" s="2"/>
      <c r="U12" s="2"/>
      <c r="V12" s="2"/>
    </row>
    <row r="13">
      <c r="A13" s="4">
        <v>44308.88157357639</v>
      </c>
      <c r="B13" s="8" t="s">
        <v>5524</v>
      </c>
      <c r="C13" s="2" t="s">
        <v>5989</v>
      </c>
      <c r="D13" s="2" t="s">
        <v>158</v>
      </c>
      <c r="E13" s="2" t="s">
        <v>159</v>
      </c>
      <c r="F13" s="2" t="s">
        <v>213</v>
      </c>
      <c r="G13" s="2" t="s">
        <v>230</v>
      </c>
      <c r="H13" s="2" t="s">
        <v>612</v>
      </c>
      <c r="I13" s="2" t="s">
        <v>5990</v>
      </c>
      <c r="J13" s="2" t="s">
        <v>177</v>
      </c>
      <c r="K13" s="2" t="s">
        <v>845</v>
      </c>
      <c r="L13" s="2" t="s">
        <v>5954</v>
      </c>
      <c r="M13" s="5">
        <v>44308.0</v>
      </c>
      <c r="N13" s="2" t="s">
        <v>5991</v>
      </c>
      <c r="O13" s="6" t="s">
        <v>5992</v>
      </c>
      <c r="P13" s="7" t="str">
        <f>HYPERLINK("https://drive.google.com/file/d/1q7Nz0w8TX-4AXYc66O5d0Uy1TUH3Leg0/view?usp=drivesdk","Nizar M. Hamad Amin - بەرزڕاگرتنی ڕۆژی ڕۆژنامەگەریی کوردی")</f>
        <v>Nizar M. Hamad Amin - بەرزڕاگرتنی ڕۆژی ڕۆژنامەگەریی کوردی</v>
      </c>
      <c r="Q13" s="2" t="s">
        <v>5993</v>
      </c>
      <c r="R13" s="2"/>
      <c r="S13" s="2"/>
      <c r="T13" s="2"/>
      <c r="U13" s="2"/>
      <c r="V13" s="2"/>
    </row>
    <row r="14">
      <c r="A14" s="4">
        <v>44308.88164547454</v>
      </c>
      <c r="B14" s="8" t="s">
        <v>5524</v>
      </c>
      <c r="C14" s="2" t="s">
        <v>260</v>
      </c>
      <c r="D14" s="2" t="s">
        <v>171</v>
      </c>
      <c r="E14" s="2" t="s">
        <v>202</v>
      </c>
      <c r="F14" s="2" t="s">
        <v>152</v>
      </c>
      <c r="G14" s="2" t="s">
        <v>153</v>
      </c>
      <c r="H14" s="2" t="s">
        <v>527</v>
      </c>
      <c r="I14" s="2" t="s">
        <v>262</v>
      </c>
      <c r="J14" s="2" t="s">
        <v>164</v>
      </c>
      <c r="L14" s="2" t="s">
        <v>5954</v>
      </c>
      <c r="M14" s="5">
        <v>44308.0</v>
      </c>
      <c r="N14" s="2" t="s">
        <v>5994</v>
      </c>
      <c r="O14" s="6" t="s">
        <v>5995</v>
      </c>
      <c r="P14" s="7" t="str">
        <f>HYPERLINK("https://drive.google.com/file/d/1I0DhA8eTUraYWPs6jgFS3PrBBVa0ApXw/view?usp=drivesdk","saadaldeen muhammad nuri saed - بەرزڕاگرتنی ڕۆژی ڕۆژنامەگەریی کوردی")</f>
        <v>saadaldeen muhammad nuri saed - بەرزڕاگرتنی ڕۆژی ڕۆژنامەگەریی کوردی</v>
      </c>
      <c r="Q14" s="2" t="s">
        <v>5996</v>
      </c>
      <c r="R14" s="2"/>
      <c r="S14" s="2"/>
      <c r="T14" s="2"/>
      <c r="U14" s="2"/>
      <c r="V14" s="2"/>
    </row>
    <row r="15">
      <c r="A15" s="4">
        <v>44308.88173815972</v>
      </c>
      <c r="B15" s="8" t="s">
        <v>5524</v>
      </c>
      <c r="C15" s="2" t="s">
        <v>2268</v>
      </c>
      <c r="D15" s="2" t="s">
        <v>158</v>
      </c>
      <c r="E15" s="2" t="s">
        <v>172</v>
      </c>
      <c r="F15" s="2" t="s">
        <v>221</v>
      </c>
      <c r="G15" s="2" t="s">
        <v>222</v>
      </c>
      <c r="H15" s="2" t="s">
        <v>892</v>
      </c>
      <c r="I15" s="2" t="s">
        <v>893</v>
      </c>
      <c r="J15" s="2" t="s">
        <v>197</v>
      </c>
      <c r="K15" s="2" t="s">
        <v>457</v>
      </c>
      <c r="L15" s="2" t="s">
        <v>5954</v>
      </c>
      <c r="M15" s="5">
        <v>44308.0</v>
      </c>
      <c r="N15" s="2" t="s">
        <v>5997</v>
      </c>
      <c r="O15" s="6" t="s">
        <v>5998</v>
      </c>
      <c r="P15" s="7" t="str">
        <f>HYPERLINK("https://drive.google.com/file/d/1dBL1QE6u-dQsbUs3H_SsLzNq2Jj1J41L/view?usp=drivesdk","Zina Adil Ismail Chaqmaqchee - بەرزڕاگرتنی ڕۆژی ڕۆژنامەگەریی کوردی")</f>
        <v>Zina Adil Ismail Chaqmaqchee - بەرزڕاگرتنی ڕۆژی ڕۆژنامەگەریی کوردی</v>
      </c>
      <c r="Q15" s="2" t="s">
        <v>5999</v>
      </c>
      <c r="R15" s="2"/>
      <c r="S15" s="2"/>
      <c r="T15" s="2"/>
      <c r="U15" s="2"/>
      <c r="V15" s="2"/>
    </row>
    <row r="16">
      <c r="A16" s="4">
        <v>44308.88176467593</v>
      </c>
      <c r="B16" s="8" t="s">
        <v>5524</v>
      </c>
      <c r="C16" s="2" t="s">
        <v>6000</v>
      </c>
      <c r="D16" s="2" t="s">
        <v>158</v>
      </c>
      <c r="E16" s="2" t="s">
        <v>159</v>
      </c>
      <c r="F16" s="2" t="s">
        <v>173</v>
      </c>
      <c r="G16" s="2" t="s">
        <v>587</v>
      </c>
      <c r="H16" s="2" t="s">
        <v>223</v>
      </c>
      <c r="I16" s="2" t="s">
        <v>1152</v>
      </c>
      <c r="J16" s="2" t="s">
        <v>177</v>
      </c>
      <c r="L16" s="2" t="s">
        <v>5954</v>
      </c>
      <c r="M16" s="5">
        <v>44308.0</v>
      </c>
      <c r="N16" s="2" t="s">
        <v>6001</v>
      </c>
      <c r="O16" s="6" t="s">
        <v>6002</v>
      </c>
      <c r="P16" s="7" t="str">
        <f>HYPERLINK("https://drive.google.com/file/d/1jgFq-2nkwq0R7cNAd1pENj-eyMs-mUfQ/view?usp=drivesdk","Talha khanafdl Omar  - بەرزڕاگرتنی ڕۆژی ڕۆژنامەگەریی کوردی")</f>
        <v>Talha khanafdl Omar  - بەرزڕاگرتنی ڕۆژی ڕۆژنامەگەریی کوردی</v>
      </c>
      <c r="Q16" s="2" t="s">
        <v>6003</v>
      </c>
      <c r="R16" s="2"/>
      <c r="S16" s="2"/>
      <c r="T16" s="2"/>
      <c r="U16" s="2"/>
      <c r="V16" s="2"/>
    </row>
    <row r="17">
      <c r="A17" s="4">
        <v>44308.88185859953</v>
      </c>
      <c r="B17" s="8" t="s">
        <v>5524</v>
      </c>
      <c r="C17" s="2" t="s">
        <v>228</v>
      </c>
      <c r="D17" s="2" t="s">
        <v>171</v>
      </c>
      <c r="E17" s="2" t="s">
        <v>172</v>
      </c>
      <c r="F17" s="2" t="s">
        <v>229</v>
      </c>
      <c r="G17" s="2" t="s">
        <v>230</v>
      </c>
      <c r="H17" s="2" t="s">
        <v>231</v>
      </c>
      <c r="I17" s="2" t="s">
        <v>232</v>
      </c>
      <c r="J17" s="2" t="s">
        <v>197</v>
      </c>
      <c r="L17" s="2" t="s">
        <v>5954</v>
      </c>
      <c r="M17" s="5">
        <v>44308.0</v>
      </c>
      <c r="N17" s="2" t="s">
        <v>6004</v>
      </c>
      <c r="O17" s="6" t="s">
        <v>6005</v>
      </c>
      <c r="P17" s="7" t="str">
        <f>HYPERLINK("https://drive.google.com/file/d/1it4ChJA6eoE1dECKEVRtbW0mzdnLqlLV/view?usp=drivesdk","Kaifi Muhammad Aziz - بەرزڕاگرتنی ڕۆژی ڕۆژنامەگەریی کوردی")</f>
        <v>Kaifi Muhammad Aziz - بەرزڕاگرتنی ڕۆژی ڕۆژنامەگەریی کوردی</v>
      </c>
      <c r="Q17" s="2" t="s">
        <v>6006</v>
      </c>
      <c r="R17" s="2"/>
      <c r="S17" s="2"/>
      <c r="T17" s="2"/>
      <c r="U17" s="2"/>
      <c r="V17" s="2"/>
    </row>
    <row r="18">
      <c r="A18" s="4">
        <v>44308.8818990162</v>
      </c>
      <c r="B18" s="8" t="s">
        <v>5524</v>
      </c>
      <c r="C18" s="2" t="s">
        <v>1025</v>
      </c>
      <c r="D18" s="2" t="s">
        <v>158</v>
      </c>
      <c r="E18" s="2" t="s">
        <v>159</v>
      </c>
      <c r="F18" s="8" t="s">
        <v>540</v>
      </c>
      <c r="G18" s="8" t="s">
        <v>1026</v>
      </c>
      <c r="H18" s="8" t="s">
        <v>4832</v>
      </c>
      <c r="I18" s="2" t="s">
        <v>1028</v>
      </c>
      <c r="J18" s="2" t="s">
        <v>197</v>
      </c>
      <c r="L18" s="2" t="s">
        <v>5954</v>
      </c>
      <c r="M18" s="5">
        <v>44308.0</v>
      </c>
      <c r="N18" s="2" t="s">
        <v>6007</v>
      </c>
      <c r="O18" s="6" t="s">
        <v>6008</v>
      </c>
      <c r="P18" s="7" t="str">
        <f>HYPERLINK("https://drive.google.com/file/d/1BFf0N1QyKLNJ_vOHeSaIGL7seMdq2k9g/view?usp=drivesdk","Dilkhosh Rafiq Moheddin  - بەرزڕاگرتنی ڕۆژی ڕۆژنامەگەریی کوردی")</f>
        <v>Dilkhosh Rafiq Moheddin  - بەرزڕاگرتنی ڕۆژی ڕۆژنامەگەریی کوردی</v>
      </c>
      <c r="Q18" s="2" t="s">
        <v>6009</v>
      </c>
      <c r="R18" s="2"/>
      <c r="S18" s="2"/>
      <c r="T18" s="2"/>
      <c r="U18" s="2"/>
      <c r="V18" s="2"/>
    </row>
    <row r="19">
      <c r="A19" s="4">
        <v>44308.88194366898</v>
      </c>
      <c r="B19" s="8" t="s">
        <v>5524</v>
      </c>
      <c r="C19" s="2" t="s">
        <v>6010</v>
      </c>
      <c r="D19" s="2" t="s">
        <v>171</v>
      </c>
      <c r="E19" s="2" t="s">
        <v>202</v>
      </c>
      <c r="F19" s="2" t="s">
        <v>2553</v>
      </c>
      <c r="G19" s="2" t="s">
        <v>6011</v>
      </c>
      <c r="H19" s="2" t="s">
        <v>231</v>
      </c>
      <c r="I19" s="2" t="s">
        <v>6012</v>
      </c>
      <c r="J19" s="2" t="s">
        <v>197</v>
      </c>
      <c r="L19" s="2" t="s">
        <v>5954</v>
      </c>
      <c r="M19" s="5">
        <v>44308.0</v>
      </c>
      <c r="N19" s="2" t="s">
        <v>6013</v>
      </c>
      <c r="O19" s="6" t="s">
        <v>6014</v>
      </c>
      <c r="P19" s="7" t="str">
        <f>HYPERLINK("https://drive.google.com/file/d/10aLuSegQ0vNyuN2PKg4exkWtEo5fxpXQ/view?usp=drivesdk","Sulaiman ismail rajab - بەرزڕاگرتنی ڕۆژی ڕۆژنامەگەریی کوردی")</f>
        <v>Sulaiman ismail rajab - بەرزڕاگرتنی ڕۆژی ڕۆژنامەگەریی کوردی</v>
      </c>
      <c r="Q19" s="2" t="s">
        <v>6015</v>
      </c>
      <c r="R19" s="2"/>
      <c r="S19" s="2"/>
      <c r="T19" s="2"/>
      <c r="U19" s="2"/>
      <c r="V19" s="2"/>
    </row>
    <row r="20">
      <c r="A20" s="4">
        <v>44308.882286990745</v>
      </c>
      <c r="B20" s="8" t="s">
        <v>5524</v>
      </c>
      <c r="C20" s="2" t="s">
        <v>876</v>
      </c>
      <c r="D20" s="2" t="s">
        <v>6016</v>
      </c>
      <c r="E20" s="2" t="s">
        <v>159</v>
      </c>
      <c r="F20" s="2" t="s">
        <v>173</v>
      </c>
      <c r="G20" s="2" t="s">
        <v>471</v>
      </c>
      <c r="H20" s="2" t="s">
        <v>878</v>
      </c>
      <c r="I20" s="2" t="s">
        <v>216</v>
      </c>
      <c r="J20" s="2" t="s">
        <v>164</v>
      </c>
      <c r="K20" s="2" t="s">
        <v>6017</v>
      </c>
      <c r="L20" s="2" t="s">
        <v>5954</v>
      </c>
      <c r="M20" s="5">
        <v>44308.0</v>
      </c>
      <c r="N20" s="2" t="s">
        <v>6018</v>
      </c>
      <c r="O20" s="6" t="s">
        <v>6019</v>
      </c>
      <c r="P20" s="7" t="str">
        <f>HYPERLINK("https://drive.google.com/file/d/1eRkIKn2ZuYUJ5eQHH0gh9mny4Wx9IBmQ/view?usp=drivesdk","Ammar Jawhar Hussien  - بەرزڕاگرتنی ڕۆژی ڕۆژنامەگەریی کوردی")</f>
        <v>Ammar Jawhar Hussien  - بەرزڕاگرتنی ڕۆژی ڕۆژنامەگەریی کوردی</v>
      </c>
      <c r="Q20" s="2" t="s">
        <v>6020</v>
      </c>
      <c r="R20" s="2"/>
      <c r="S20" s="2"/>
      <c r="T20" s="2"/>
      <c r="U20" s="2"/>
      <c r="V20" s="2"/>
    </row>
    <row r="21">
      <c r="A21" s="4">
        <v>44308.88247082176</v>
      </c>
      <c r="B21" s="8" t="s">
        <v>5524</v>
      </c>
      <c r="C21" s="2" t="s">
        <v>6021</v>
      </c>
      <c r="D21" s="2" t="s">
        <v>158</v>
      </c>
      <c r="E21" s="2" t="s">
        <v>159</v>
      </c>
      <c r="F21" s="2" t="s">
        <v>1776</v>
      </c>
      <c r="G21" s="2" t="s">
        <v>6022</v>
      </c>
      <c r="H21" s="2" t="s">
        <v>6023</v>
      </c>
      <c r="I21" s="2" t="s">
        <v>6024</v>
      </c>
      <c r="J21" s="2" t="s">
        <v>177</v>
      </c>
      <c r="K21" s="2" t="s">
        <v>6025</v>
      </c>
      <c r="L21" s="2" t="s">
        <v>5954</v>
      </c>
      <c r="M21" s="5">
        <v>44308.0</v>
      </c>
      <c r="N21" s="2" t="s">
        <v>6026</v>
      </c>
      <c r="O21" s="6" t="s">
        <v>6027</v>
      </c>
      <c r="P21" s="7" t="str">
        <f>HYPERLINK("https://drive.google.com/file/d/1QX5qat9JasUsIe3GVmw2MOjNe-1yJqHl/view?usp=drivesdk","Hemn jassim mohammed - بەرزڕاگرتنی ڕۆژی ڕۆژنامەگەریی کوردی")</f>
        <v>Hemn jassim mohammed - بەرزڕاگرتنی ڕۆژی ڕۆژنامەگەریی کوردی</v>
      </c>
      <c r="Q21" s="2" t="s">
        <v>6028</v>
      </c>
      <c r="R21" s="2"/>
      <c r="S21" s="2"/>
      <c r="T21" s="2"/>
      <c r="U21" s="2"/>
      <c r="V21" s="2"/>
    </row>
    <row r="22">
      <c r="A22" s="4">
        <v>44308.88254357639</v>
      </c>
      <c r="B22" s="8" t="s">
        <v>5524</v>
      </c>
      <c r="C22" s="2" t="s">
        <v>4085</v>
      </c>
      <c r="D22" s="2" t="s">
        <v>158</v>
      </c>
      <c r="E22" s="2" t="s">
        <v>159</v>
      </c>
      <c r="F22" s="2" t="s">
        <v>173</v>
      </c>
      <c r="G22" s="2" t="s">
        <v>4729</v>
      </c>
      <c r="H22" s="2" t="s">
        <v>4086</v>
      </c>
      <c r="I22" s="2" t="s">
        <v>4087</v>
      </c>
      <c r="J22" s="2" t="s">
        <v>177</v>
      </c>
      <c r="L22" s="2" t="s">
        <v>5954</v>
      </c>
      <c r="M22" s="5">
        <v>44308.0</v>
      </c>
      <c r="N22" s="2" t="s">
        <v>6029</v>
      </c>
      <c r="O22" s="6" t="s">
        <v>6030</v>
      </c>
      <c r="P22" s="7" t="str">
        <f>HYPERLINK("https://drive.google.com/file/d/16q-tW8twpVSerIxF6zco8LeuAjAj8syH/view?usp=drivesdk","Ribaz Chato Biro  - بەرزڕاگرتنی ڕۆژی ڕۆژنامەگەریی کوردی")</f>
        <v>Ribaz Chato Biro  - بەرزڕاگرتنی ڕۆژی ڕۆژنامەگەریی کوردی</v>
      </c>
      <c r="Q22" s="2" t="s">
        <v>6031</v>
      </c>
      <c r="R22" s="2"/>
      <c r="S22" s="2"/>
      <c r="T22" s="2"/>
      <c r="U22" s="2"/>
      <c r="V22" s="2"/>
    </row>
    <row r="23">
      <c r="A23" s="4">
        <v>44308.883098425926</v>
      </c>
      <c r="B23" s="8" t="s">
        <v>5524</v>
      </c>
      <c r="C23" s="2" t="s">
        <v>6032</v>
      </c>
      <c r="D23" s="2" t="s">
        <v>171</v>
      </c>
      <c r="E23" s="2" t="s">
        <v>202</v>
      </c>
      <c r="F23" s="2" t="s">
        <v>1018</v>
      </c>
      <c r="G23" s="2" t="s">
        <v>4645</v>
      </c>
      <c r="H23" s="2" t="s">
        <v>932</v>
      </c>
      <c r="I23" s="2" t="s">
        <v>6033</v>
      </c>
      <c r="J23" s="2" t="s">
        <v>177</v>
      </c>
      <c r="K23" s="8" t="s">
        <v>6034</v>
      </c>
      <c r="L23" s="2" t="s">
        <v>5954</v>
      </c>
      <c r="M23" s="5">
        <v>44308.0</v>
      </c>
      <c r="N23" s="2" t="s">
        <v>6035</v>
      </c>
      <c r="O23" s="6" t="s">
        <v>6036</v>
      </c>
      <c r="P23" s="7" t="str">
        <f>HYPERLINK("https://drive.google.com/file/d/1_CH5C9LqpQ_BitmmirS1gtK4FXLXf-p2/view?usp=drivesdk","Hemin Omar Ahmad - بەرزڕاگرتنی ڕۆژی ڕۆژنامەگەریی کوردی")</f>
        <v>Hemin Omar Ahmad - بەرزڕاگرتنی ڕۆژی ڕۆژنامەگەریی کوردی</v>
      </c>
      <c r="Q23" s="2" t="s">
        <v>6037</v>
      </c>
      <c r="R23" s="2"/>
      <c r="S23" s="2"/>
      <c r="T23" s="2"/>
      <c r="U23" s="2"/>
      <c r="V23" s="2"/>
    </row>
    <row r="24">
      <c r="A24" s="4">
        <v>44308.88318634259</v>
      </c>
      <c r="B24" s="8" t="s">
        <v>5524</v>
      </c>
      <c r="C24" s="2" t="s">
        <v>6038</v>
      </c>
      <c r="D24" s="2" t="s">
        <v>171</v>
      </c>
      <c r="E24" s="2" t="s">
        <v>202</v>
      </c>
      <c r="F24" s="2" t="s">
        <v>6039</v>
      </c>
      <c r="G24" s="2" t="s">
        <v>6040</v>
      </c>
      <c r="H24" s="2" t="s">
        <v>6041</v>
      </c>
      <c r="I24" s="2" t="s">
        <v>6042</v>
      </c>
      <c r="J24" s="2" t="s">
        <v>207</v>
      </c>
      <c r="L24" s="2" t="s">
        <v>5954</v>
      </c>
      <c r="M24" s="5">
        <v>44308.0</v>
      </c>
      <c r="N24" s="2" t="s">
        <v>6043</v>
      </c>
      <c r="O24" s="6" t="s">
        <v>6044</v>
      </c>
      <c r="P24" s="7" t="str">
        <f>HYPERLINK("https://drive.google.com/file/d/17SfpWPoUtkTvyju6CMf9Bd9QGteJL-nA/view?usp=drivesdk","Pave Jamil Ahmad  - بەرزڕاگرتنی ڕۆژی ڕۆژنامەگەریی کوردی")</f>
        <v>Pave Jamil Ahmad  - بەرزڕاگرتنی ڕۆژی ڕۆژنامەگەریی کوردی</v>
      </c>
      <c r="Q24" s="2" t="s">
        <v>6045</v>
      </c>
      <c r="R24" s="2"/>
      <c r="S24" s="2"/>
      <c r="T24" s="2"/>
      <c r="U24" s="2"/>
      <c r="V24" s="2"/>
    </row>
    <row r="25">
      <c r="A25" s="4">
        <v>44308.8832721875</v>
      </c>
      <c r="B25" s="8" t="s">
        <v>5524</v>
      </c>
      <c r="C25" s="2" t="s">
        <v>960</v>
      </c>
      <c r="D25" s="2" t="s">
        <v>158</v>
      </c>
      <c r="E25" s="2" t="s">
        <v>159</v>
      </c>
      <c r="F25" s="2" t="s">
        <v>221</v>
      </c>
      <c r="G25" s="2" t="s">
        <v>222</v>
      </c>
      <c r="H25" s="2" t="s">
        <v>962</v>
      </c>
      <c r="I25" s="2" t="s">
        <v>963</v>
      </c>
      <c r="J25" s="2" t="s">
        <v>177</v>
      </c>
      <c r="L25" s="2" t="s">
        <v>5954</v>
      </c>
      <c r="M25" s="5">
        <v>44308.0</v>
      </c>
      <c r="N25" s="2" t="s">
        <v>6046</v>
      </c>
      <c r="O25" s="6" t="s">
        <v>6047</v>
      </c>
      <c r="P25" s="7" t="str">
        <f>HYPERLINK("https://drive.google.com/file/d/1NIaJQCvBL7HLAv4NMdYkbJ48Ksud4l-T/view?usp=drivesdk","Muna salah al-deen yousif  - بەرزڕاگرتنی ڕۆژی ڕۆژنامەگەریی کوردی")</f>
        <v>Muna salah al-deen yousif  - بەرزڕاگرتنی ڕۆژی ڕۆژنامەگەریی کوردی</v>
      </c>
      <c r="Q25" s="2" t="s">
        <v>6048</v>
      </c>
      <c r="R25" s="2"/>
      <c r="S25" s="2"/>
      <c r="T25" s="2"/>
      <c r="U25" s="2"/>
      <c r="V25" s="2"/>
    </row>
    <row r="26">
      <c r="A26" s="4">
        <v>44308.88350215278</v>
      </c>
      <c r="B26" s="8" t="s">
        <v>5524</v>
      </c>
      <c r="C26" s="8" t="s">
        <v>4271</v>
      </c>
      <c r="D26" s="2" t="s">
        <v>158</v>
      </c>
      <c r="E26" s="2" t="s">
        <v>159</v>
      </c>
      <c r="F26" s="2" t="s">
        <v>1018</v>
      </c>
      <c r="G26" s="2" t="s">
        <v>6049</v>
      </c>
      <c r="H26" s="2" t="s">
        <v>527</v>
      </c>
      <c r="I26" s="2" t="s">
        <v>1314</v>
      </c>
      <c r="J26" s="2" t="s">
        <v>197</v>
      </c>
      <c r="K26" s="2" t="s">
        <v>6050</v>
      </c>
      <c r="L26" s="2" t="s">
        <v>5954</v>
      </c>
      <c r="M26" s="5">
        <v>44308.0</v>
      </c>
      <c r="N26" s="2" t="s">
        <v>6051</v>
      </c>
      <c r="O26" s="6" t="s">
        <v>6052</v>
      </c>
      <c r="P26" s="7" t="str">
        <f>HYPERLINK("https://drive.google.com/file/d/1w1YjP3B06cn7T-YyvTW2EJ8eJUj-TGth/view?usp=drivesdk","بحری لطیف یحیی - بەرزڕاگرتنی ڕۆژی ڕۆژنامەگەریی کوردی")</f>
        <v>بحری لطیف یحیی - بەرزڕاگرتنی ڕۆژی ڕۆژنامەگەریی کوردی</v>
      </c>
      <c r="Q26" s="2" t="s">
        <v>6053</v>
      </c>
      <c r="R26" s="2"/>
      <c r="S26" s="2"/>
      <c r="T26" s="2"/>
      <c r="U26" s="2"/>
      <c r="V26" s="2"/>
    </row>
    <row r="27">
      <c r="A27" s="4">
        <v>44308.88380737268</v>
      </c>
      <c r="B27" s="8" t="s">
        <v>5524</v>
      </c>
      <c r="C27" s="2" t="s">
        <v>6054</v>
      </c>
      <c r="D27" s="2" t="s">
        <v>158</v>
      </c>
      <c r="E27" s="2" t="s">
        <v>172</v>
      </c>
      <c r="F27" s="2" t="s">
        <v>961</v>
      </c>
      <c r="G27" s="2" t="s">
        <v>222</v>
      </c>
      <c r="H27" s="2" t="s">
        <v>6055</v>
      </c>
      <c r="I27" s="2" t="s">
        <v>6056</v>
      </c>
      <c r="J27" s="2" t="s">
        <v>177</v>
      </c>
      <c r="L27" s="2" t="s">
        <v>5954</v>
      </c>
      <c r="M27" s="5">
        <v>44308.0</v>
      </c>
      <c r="N27" s="2" t="s">
        <v>6057</v>
      </c>
      <c r="O27" s="6" t="s">
        <v>6058</v>
      </c>
      <c r="P27" s="7" t="str">
        <f>HYPERLINK("https://drive.google.com/file/d/1FvsOpZioUR41KJ2DKy3U8YQu8Uoqp1v7/view?usp=drivesdk","Barzan saber Hussein  - بەرزڕاگرتنی ڕۆژی ڕۆژنامەگەریی کوردی")</f>
        <v>Barzan saber Hussein  - بەرزڕاگرتنی ڕۆژی ڕۆژنامەگەریی کوردی</v>
      </c>
      <c r="Q27" s="2" t="s">
        <v>6059</v>
      </c>
      <c r="R27" s="2"/>
      <c r="S27" s="2"/>
      <c r="T27" s="2"/>
      <c r="U27" s="2"/>
      <c r="V27" s="2"/>
    </row>
    <row r="28">
      <c r="A28" s="4">
        <v>44308.8840083449</v>
      </c>
      <c r="B28" s="8" t="s">
        <v>5524</v>
      </c>
      <c r="C28" s="2" t="s">
        <v>5011</v>
      </c>
      <c r="D28" s="2" t="s">
        <v>158</v>
      </c>
      <c r="E28" s="2" t="s">
        <v>159</v>
      </c>
      <c r="F28" s="2" t="s">
        <v>213</v>
      </c>
      <c r="G28" s="2" t="s">
        <v>275</v>
      </c>
      <c r="H28" s="2" t="s">
        <v>5012</v>
      </c>
      <c r="I28" s="2" t="s">
        <v>918</v>
      </c>
      <c r="J28" s="2" t="s">
        <v>177</v>
      </c>
      <c r="L28" s="2" t="s">
        <v>5954</v>
      </c>
      <c r="M28" s="5">
        <v>44308.0</v>
      </c>
      <c r="N28" s="2" t="s">
        <v>6060</v>
      </c>
      <c r="O28" s="6" t="s">
        <v>6061</v>
      </c>
      <c r="P28" s="7" t="str">
        <f>HYPERLINK("https://drive.google.com/file/d/11zuaETbY8HpL0sEhWN3HsqzD1J0zbWDS/view?usp=drivesdk","Rwkhsar Nabe Maqdid - بەرزڕاگرتنی ڕۆژی ڕۆژنامەگەریی کوردی")</f>
        <v>Rwkhsar Nabe Maqdid - بەرزڕاگرتنی ڕۆژی ڕۆژنامەگەریی کوردی</v>
      </c>
      <c r="Q28" s="2" t="s">
        <v>6062</v>
      </c>
      <c r="R28" s="2"/>
      <c r="S28" s="2"/>
      <c r="T28" s="2"/>
      <c r="U28" s="2"/>
      <c r="V28" s="2"/>
    </row>
    <row r="29">
      <c r="A29" s="4">
        <v>44308.88417961806</v>
      </c>
      <c r="B29" s="8" t="s">
        <v>5524</v>
      </c>
      <c r="C29" s="2" t="s">
        <v>876</v>
      </c>
      <c r="D29" s="2" t="s">
        <v>6016</v>
      </c>
      <c r="E29" s="2" t="s">
        <v>159</v>
      </c>
      <c r="F29" s="2" t="s">
        <v>173</v>
      </c>
      <c r="G29" s="2" t="s">
        <v>471</v>
      </c>
      <c r="H29" s="2" t="s">
        <v>878</v>
      </c>
      <c r="I29" s="2" t="s">
        <v>216</v>
      </c>
      <c r="J29" s="2" t="s">
        <v>164</v>
      </c>
      <c r="K29" s="2" t="s">
        <v>6017</v>
      </c>
      <c r="L29" s="2" t="s">
        <v>5954</v>
      </c>
      <c r="M29" s="5">
        <v>44308.0</v>
      </c>
      <c r="N29" s="2" t="s">
        <v>6063</v>
      </c>
      <c r="O29" s="6" t="s">
        <v>6064</v>
      </c>
      <c r="P29" s="7" t="str">
        <f>HYPERLINK("https://drive.google.com/file/d/1470iumkN6134ACJMkSNjpgmbAPdCcLL5/view?usp=drivesdk","Ammar Jawhar Hussien  - بەرزڕاگرتنی ڕۆژی ڕۆژنامەگەریی کوردی")</f>
        <v>Ammar Jawhar Hussien  - بەرزڕاگرتنی ڕۆژی ڕۆژنامەگەریی کوردی</v>
      </c>
      <c r="Q29" s="2" t="s">
        <v>6065</v>
      </c>
      <c r="R29" s="2"/>
      <c r="S29" s="2"/>
      <c r="T29" s="2"/>
      <c r="U29" s="2"/>
      <c r="V29" s="2"/>
    </row>
    <row r="30">
      <c r="A30" s="4">
        <v>44308.88427607639</v>
      </c>
      <c r="B30" s="8" t="s">
        <v>5524</v>
      </c>
      <c r="C30" s="2" t="s">
        <v>4644</v>
      </c>
      <c r="D30" s="2" t="s">
        <v>158</v>
      </c>
      <c r="E30" s="2" t="s">
        <v>159</v>
      </c>
      <c r="F30" s="2" t="s">
        <v>152</v>
      </c>
      <c r="G30" s="2" t="s">
        <v>4645</v>
      </c>
      <c r="H30" s="2" t="s">
        <v>1239</v>
      </c>
      <c r="I30" s="2" t="s">
        <v>4646</v>
      </c>
      <c r="J30" s="2" t="s">
        <v>177</v>
      </c>
      <c r="L30" s="2" t="s">
        <v>5954</v>
      </c>
      <c r="M30" s="5">
        <v>44308.0</v>
      </c>
      <c r="N30" s="2" t="s">
        <v>6066</v>
      </c>
      <c r="O30" s="6" t="s">
        <v>6067</v>
      </c>
      <c r="P30" s="7" t="str">
        <f>HYPERLINK("https://drive.google.com/file/d/1yB4pHYWY4wEH2pK_GhMq-oOvrMKxCWsZ/view?usp=drivesdk","kazim shekh hussein - بەرزڕاگرتنی ڕۆژی ڕۆژنامەگەریی کوردی")</f>
        <v>kazim shekh hussein - بەرزڕاگرتنی ڕۆژی ڕۆژنامەگەریی کوردی</v>
      </c>
      <c r="Q30" s="2" t="s">
        <v>6068</v>
      </c>
      <c r="R30" s="2"/>
      <c r="S30" s="2"/>
      <c r="T30" s="2"/>
      <c r="U30" s="2"/>
      <c r="V30" s="2"/>
    </row>
    <row r="31">
      <c r="A31" s="4">
        <v>44308.884576620374</v>
      </c>
      <c r="B31" s="8" t="s">
        <v>5524</v>
      </c>
      <c r="C31" s="8" t="s">
        <v>6069</v>
      </c>
      <c r="D31" s="2" t="s">
        <v>158</v>
      </c>
      <c r="E31" s="2" t="s">
        <v>289</v>
      </c>
      <c r="F31" s="8" t="s">
        <v>3694</v>
      </c>
      <c r="G31" s="8" t="s">
        <v>6070</v>
      </c>
      <c r="H31" s="8" t="s">
        <v>6071</v>
      </c>
      <c r="I31" s="2" t="s">
        <v>6072</v>
      </c>
      <c r="J31" s="2" t="s">
        <v>177</v>
      </c>
      <c r="K31" s="8" t="s">
        <v>6073</v>
      </c>
      <c r="L31" s="2" t="s">
        <v>5954</v>
      </c>
      <c r="M31" s="5">
        <v>44308.0</v>
      </c>
      <c r="N31" s="2" t="s">
        <v>6074</v>
      </c>
      <c r="O31" s="6" t="s">
        <v>6075</v>
      </c>
      <c r="P31" s="7" t="str">
        <f>HYPERLINK("https://drive.google.com/file/d/1xE9nwCLuEnrlDm22AZdt_Eku1peC5LhC/view?usp=drivesdk","هدى صديق احمد  - بەرزڕاگرتنی ڕۆژی ڕۆژنامەگەریی کوردی")</f>
        <v>هدى صديق احمد  - بەرزڕاگرتنی ڕۆژی ڕۆژنامەگەریی کوردی</v>
      </c>
      <c r="Q31" s="2" t="s">
        <v>6076</v>
      </c>
      <c r="R31" s="2"/>
      <c r="S31" s="2"/>
      <c r="T31" s="2"/>
      <c r="U31" s="2"/>
      <c r="V31" s="2"/>
    </row>
    <row r="32">
      <c r="A32" s="4">
        <v>44308.88464903935</v>
      </c>
      <c r="B32" s="8" t="s">
        <v>5524</v>
      </c>
      <c r="C32" s="2" t="s">
        <v>6077</v>
      </c>
      <c r="D32" s="2" t="s">
        <v>158</v>
      </c>
      <c r="E32" s="2" t="s">
        <v>159</v>
      </c>
      <c r="F32" s="2" t="s">
        <v>6078</v>
      </c>
      <c r="G32" s="2" t="s">
        <v>6079</v>
      </c>
      <c r="H32" s="2" t="s">
        <v>6080</v>
      </c>
      <c r="I32" s="2" t="s">
        <v>2259</v>
      </c>
      <c r="J32" s="2" t="s">
        <v>164</v>
      </c>
      <c r="K32" s="2" t="s">
        <v>1016</v>
      </c>
      <c r="L32" s="2" t="s">
        <v>5954</v>
      </c>
      <c r="M32" s="5">
        <v>44308.0</v>
      </c>
      <c r="N32" s="2" t="s">
        <v>6081</v>
      </c>
      <c r="O32" s="6" t="s">
        <v>6082</v>
      </c>
      <c r="P32" s="7" t="str">
        <f>HYPERLINK("https://drive.google.com/file/d/1yufLhineeNlNcTh4jgeWKGjX1Q774pxr/view?usp=drivesdk","Srwa Mustafa  - بەرزڕاگرتنی ڕۆژی ڕۆژنامەگەریی کوردی")</f>
        <v>Srwa Mustafa  - بەرزڕاگرتنی ڕۆژی ڕۆژنامەگەریی کوردی</v>
      </c>
      <c r="Q32" s="2" t="s">
        <v>6083</v>
      </c>
      <c r="R32" s="2"/>
      <c r="S32" s="2"/>
      <c r="T32" s="2"/>
      <c r="U32" s="2"/>
      <c r="V32" s="2"/>
    </row>
    <row r="33">
      <c r="A33" s="4">
        <v>44308.88501201389</v>
      </c>
      <c r="B33" s="8" t="s">
        <v>5524</v>
      </c>
      <c r="C33" s="2" t="s">
        <v>6084</v>
      </c>
      <c r="D33" s="2" t="s">
        <v>158</v>
      </c>
      <c r="E33" s="2" t="s">
        <v>159</v>
      </c>
      <c r="F33" s="2" t="s">
        <v>6085</v>
      </c>
      <c r="G33" s="2" t="s">
        <v>6086</v>
      </c>
      <c r="H33" s="2" t="s">
        <v>6087</v>
      </c>
      <c r="I33" s="2" t="s">
        <v>6088</v>
      </c>
      <c r="J33" s="2" t="s">
        <v>197</v>
      </c>
      <c r="K33" s="8" t="s">
        <v>6089</v>
      </c>
      <c r="L33" s="2" t="s">
        <v>5954</v>
      </c>
      <c r="M33" s="5">
        <v>44308.0</v>
      </c>
      <c r="N33" s="2" t="s">
        <v>6090</v>
      </c>
      <c r="O33" s="6" t="s">
        <v>6091</v>
      </c>
      <c r="P33" s="7" t="str">
        <f>HYPERLINK("https://drive.google.com/file/d/1Hu6zZnCmRTskJwZ3q1pGArdVr0a26Tpv/view?usp=drivesdk","Rozhan Saifur Eskander - بەرزڕاگرتنی ڕۆژی ڕۆژنامەگەریی کوردی")</f>
        <v>Rozhan Saifur Eskander - بەرزڕاگرتنی ڕۆژی ڕۆژنامەگەریی کوردی</v>
      </c>
      <c r="Q33" s="2" t="s">
        <v>6092</v>
      </c>
      <c r="R33" s="2"/>
      <c r="S33" s="2"/>
      <c r="T33" s="2"/>
      <c r="U33" s="2"/>
      <c r="V33" s="2"/>
    </row>
    <row r="34">
      <c r="A34" s="4">
        <v>44308.88514053241</v>
      </c>
      <c r="B34" s="8" t="s">
        <v>5524</v>
      </c>
      <c r="C34" s="2" t="s">
        <v>5229</v>
      </c>
      <c r="D34" s="2" t="s">
        <v>158</v>
      </c>
      <c r="E34" s="2" t="s">
        <v>159</v>
      </c>
      <c r="F34" s="2" t="s">
        <v>229</v>
      </c>
      <c r="G34" s="2" t="s">
        <v>275</v>
      </c>
      <c r="H34" s="2" t="s">
        <v>932</v>
      </c>
      <c r="I34" s="2" t="s">
        <v>1032</v>
      </c>
      <c r="J34" s="2" t="s">
        <v>164</v>
      </c>
      <c r="L34" s="2" t="s">
        <v>5954</v>
      </c>
      <c r="M34" s="5">
        <v>44308.0</v>
      </c>
      <c r="N34" s="2" t="s">
        <v>6093</v>
      </c>
      <c r="O34" s="6" t="s">
        <v>6094</v>
      </c>
      <c r="P34" s="7" t="str">
        <f>HYPERLINK("https://drive.google.com/file/d/1uFzxZr-LSkVnDYXDRZHFFAThzLNo20nJ/view?usp=drivesdk","Alan pshtewan kareem - بەرزڕاگرتنی ڕۆژی ڕۆژنامەگەریی کوردی")</f>
        <v>Alan pshtewan kareem - بەرزڕاگرتنی ڕۆژی ڕۆژنامەگەریی کوردی</v>
      </c>
      <c r="Q34" s="2" t="s">
        <v>6095</v>
      </c>
      <c r="R34" s="2"/>
      <c r="S34" s="2"/>
      <c r="T34" s="2"/>
      <c r="U34" s="2"/>
      <c r="V34" s="2"/>
    </row>
    <row r="35">
      <c r="A35" s="4">
        <v>44308.8853209838</v>
      </c>
      <c r="B35" s="8" t="s">
        <v>5524</v>
      </c>
      <c r="C35" s="2" t="s">
        <v>4056</v>
      </c>
      <c r="D35" s="2" t="s">
        <v>158</v>
      </c>
      <c r="E35" s="2" t="s">
        <v>159</v>
      </c>
      <c r="F35" s="2" t="s">
        <v>229</v>
      </c>
      <c r="G35" s="2" t="s">
        <v>222</v>
      </c>
      <c r="H35" s="2" t="s">
        <v>899</v>
      </c>
      <c r="I35" s="2" t="s">
        <v>2210</v>
      </c>
      <c r="J35" s="2" t="s">
        <v>177</v>
      </c>
      <c r="K35" s="2" t="s">
        <v>6096</v>
      </c>
      <c r="L35" s="2" t="s">
        <v>5954</v>
      </c>
      <c r="M35" s="5">
        <v>44308.0</v>
      </c>
      <c r="N35" s="2" t="s">
        <v>6097</v>
      </c>
      <c r="O35" s="6" t="s">
        <v>6098</v>
      </c>
      <c r="P35" s="7" t="str">
        <f>HYPERLINK("https://drive.google.com/file/d/16-QhJKWPL9f9By8aQJYHjKm20SeCnO8-/view?usp=drivesdk","Haideh Ghaderi  - بەرزڕاگرتنی ڕۆژی ڕۆژنامەگەریی کوردی")</f>
        <v>Haideh Ghaderi  - بەرزڕاگرتنی ڕۆژی ڕۆژنامەگەریی کوردی</v>
      </c>
      <c r="Q35" s="2" t="s">
        <v>6099</v>
      </c>
      <c r="R35" s="2"/>
      <c r="S35" s="2"/>
      <c r="T35" s="2"/>
      <c r="U35" s="2"/>
      <c r="V35" s="2"/>
    </row>
    <row r="36">
      <c r="A36" s="4">
        <v>44308.88584258102</v>
      </c>
      <c r="B36" s="8" t="s">
        <v>5524</v>
      </c>
      <c r="C36" s="8" t="s">
        <v>6100</v>
      </c>
      <c r="D36" s="2" t="s">
        <v>158</v>
      </c>
      <c r="E36" s="2" t="s">
        <v>289</v>
      </c>
      <c r="F36" s="8" t="s">
        <v>3694</v>
      </c>
      <c r="G36" s="8" t="s">
        <v>6070</v>
      </c>
      <c r="H36" s="8" t="s">
        <v>6101</v>
      </c>
      <c r="I36" s="2" t="s">
        <v>6072</v>
      </c>
      <c r="J36" s="2" t="s">
        <v>177</v>
      </c>
      <c r="K36" s="8" t="s">
        <v>6073</v>
      </c>
      <c r="L36" s="2" t="s">
        <v>5954</v>
      </c>
      <c r="M36" s="5">
        <v>44308.0</v>
      </c>
      <c r="N36" s="2" t="s">
        <v>6102</v>
      </c>
      <c r="O36" s="6" t="s">
        <v>6103</v>
      </c>
      <c r="P36" s="7" t="str">
        <f>HYPERLINK("https://drive.google.com/file/d/18lDmqfxkQh5i1twcQFg68dx04kW0MMTo/view?usp=drivesdk","هدى صديق احمد - بەرزڕاگرتنی ڕۆژی ڕۆژنامەگەریی کوردی")</f>
        <v>هدى صديق احمد - بەرزڕاگرتنی ڕۆژی ڕۆژنامەگەریی کوردی</v>
      </c>
      <c r="Q36" s="2" t="s">
        <v>6104</v>
      </c>
      <c r="R36" s="2"/>
      <c r="S36" s="2"/>
      <c r="T36" s="2"/>
      <c r="U36" s="2"/>
      <c r="V36" s="2"/>
    </row>
    <row r="37">
      <c r="A37" s="4">
        <v>44308.88598278935</v>
      </c>
      <c r="B37" s="8" t="s">
        <v>5524</v>
      </c>
      <c r="C37" s="2" t="s">
        <v>6105</v>
      </c>
      <c r="D37" s="2" t="s">
        <v>158</v>
      </c>
      <c r="E37" s="2" t="s">
        <v>159</v>
      </c>
      <c r="F37" s="2" t="s">
        <v>229</v>
      </c>
      <c r="G37" s="2" t="s">
        <v>275</v>
      </c>
      <c r="H37" s="2" t="s">
        <v>3187</v>
      </c>
      <c r="I37" s="2" t="s">
        <v>473</v>
      </c>
      <c r="J37" s="2" t="s">
        <v>197</v>
      </c>
      <c r="L37" s="2" t="s">
        <v>5954</v>
      </c>
      <c r="M37" s="5">
        <v>44308.0</v>
      </c>
      <c r="N37" s="2" t="s">
        <v>6106</v>
      </c>
      <c r="O37" s="6" t="s">
        <v>6107</v>
      </c>
      <c r="P37" s="7" t="str">
        <f>HYPERLINK("https://drive.google.com/file/d/1_XxHOdLqeUUTqjCCbKfiYw9p_dFx7KBy/view?usp=drivesdk","Fursah Ahmad Hussein - بەرزڕاگرتنی ڕۆژی ڕۆژنامەگەریی کوردی")</f>
        <v>Fursah Ahmad Hussein - بەرزڕاگرتنی ڕۆژی ڕۆژنامەگەریی کوردی</v>
      </c>
      <c r="Q37" s="2" t="s">
        <v>6108</v>
      </c>
      <c r="R37" s="2"/>
      <c r="S37" s="2"/>
      <c r="T37" s="2"/>
      <c r="U37" s="2"/>
      <c r="V37" s="2"/>
    </row>
    <row r="38">
      <c r="A38" s="4">
        <v>44308.88757553241</v>
      </c>
      <c r="B38" s="8" t="s">
        <v>5524</v>
      </c>
      <c r="C38" s="2" t="s">
        <v>407</v>
      </c>
      <c r="D38" s="2" t="s">
        <v>158</v>
      </c>
      <c r="E38" s="2" t="s">
        <v>159</v>
      </c>
      <c r="F38" s="2" t="s">
        <v>408</v>
      </c>
      <c r="G38" s="2" t="s">
        <v>6109</v>
      </c>
      <c r="H38" s="2" t="s">
        <v>410</v>
      </c>
      <c r="I38" s="2" t="s">
        <v>411</v>
      </c>
      <c r="J38" s="2" t="s">
        <v>177</v>
      </c>
      <c r="L38" s="2" t="s">
        <v>5954</v>
      </c>
      <c r="M38" s="5">
        <v>44308.0</v>
      </c>
      <c r="N38" s="2" t="s">
        <v>6110</v>
      </c>
      <c r="O38" s="51" t="s">
        <v>6111</v>
      </c>
      <c r="P38" s="7" t="str">
        <f>HYPERLINK("https://drive.google.com/file/d/1JFzkGNmYseD3iDB-h7zfDZ04UByNW97J/view?usp=drivesdk","Jabbar Hamad Ade - بەرزڕاگرتنی ڕۆژی ڕۆژنامەگەریی کوردی")</f>
        <v>Jabbar Hamad Ade - بەرزڕاگرتنی ڕۆژی ڕۆژنامەگەریی کوردی</v>
      </c>
      <c r="Q38" s="2" t="s">
        <v>6112</v>
      </c>
      <c r="R38" s="2"/>
      <c r="S38" s="2"/>
      <c r="T38" s="2"/>
      <c r="U38" s="2"/>
      <c r="V38" s="2"/>
    </row>
    <row r="39">
      <c r="A39" s="4">
        <v>44308.887651377314</v>
      </c>
      <c r="B39" s="8" t="s">
        <v>5524</v>
      </c>
      <c r="C39" s="2" t="s">
        <v>1330</v>
      </c>
      <c r="D39" s="2" t="s">
        <v>158</v>
      </c>
      <c r="E39" s="2" t="s">
        <v>159</v>
      </c>
      <c r="F39" s="2" t="s">
        <v>5320</v>
      </c>
      <c r="G39" s="2" t="s">
        <v>222</v>
      </c>
      <c r="H39" s="2" t="s">
        <v>431</v>
      </c>
      <c r="I39" s="2" t="s">
        <v>155</v>
      </c>
      <c r="J39" s="2" t="s">
        <v>197</v>
      </c>
      <c r="K39" s="2" t="s">
        <v>6113</v>
      </c>
      <c r="L39" s="2" t="s">
        <v>5954</v>
      </c>
      <c r="M39" s="5">
        <v>44308.0</v>
      </c>
      <c r="N39" s="2" t="s">
        <v>6114</v>
      </c>
      <c r="O39" s="6" t="s">
        <v>6115</v>
      </c>
      <c r="P39" s="7" t="str">
        <f>HYPERLINK("https://drive.google.com/file/d/189kDCNoSiccfLAi7jepGoBwvBufuu9Vi/view?usp=drivesdk","HERSH YOUSIF HAMADAMEEN - بەرزڕاگرتنی ڕۆژی ڕۆژنامەگەریی کوردی")</f>
        <v>HERSH YOUSIF HAMADAMEEN - بەرزڕاگرتنی ڕۆژی ڕۆژنامەگەریی کوردی</v>
      </c>
      <c r="Q39" s="2" t="s">
        <v>6116</v>
      </c>
      <c r="R39" s="2"/>
      <c r="S39" s="2"/>
      <c r="T39" s="2"/>
      <c r="U39" s="2"/>
      <c r="V39" s="2"/>
    </row>
    <row r="40">
      <c r="A40" s="4">
        <v>44308.88871688658</v>
      </c>
      <c r="B40" s="8" t="s">
        <v>5524</v>
      </c>
      <c r="C40" s="2" t="s">
        <v>2124</v>
      </c>
      <c r="D40" s="2" t="s">
        <v>171</v>
      </c>
      <c r="E40" s="2" t="s">
        <v>172</v>
      </c>
      <c r="F40" s="2" t="s">
        <v>229</v>
      </c>
      <c r="G40" s="2" t="s">
        <v>222</v>
      </c>
      <c r="H40" s="2" t="s">
        <v>2050</v>
      </c>
      <c r="I40" s="2" t="s">
        <v>247</v>
      </c>
      <c r="J40" s="2" t="s">
        <v>197</v>
      </c>
      <c r="K40" s="2" t="s">
        <v>6117</v>
      </c>
      <c r="L40" s="2" t="s">
        <v>5954</v>
      </c>
      <c r="M40" s="5">
        <v>44308.0</v>
      </c>
      <c r="N40" s="2" t="s">
        <v>6118</v>
      </c>
      <c r="O40" s="6" t="s">
        <v>6119</v>
      </c>
      <c r="P40" s="7" t="str">
        <f>HYPERLINK("https://drive.google.com/file/d/1BCbN_A45Oa2ksCNXKKcLwb55iSLTfydu/view?usp=drivesdk","SAMIAA JAMIL - بەرزڕاگرتنی ڕۆژی ڕۆژنامەگەریی کوردی")</f>
        <v>SAMIAA JAMIL - بەرزڕاگرتنی ڕۆژی ڕۆژنامەگەریی کوردی</v>
      </c>
      <c r="Q40" s="2" t="s">
        <v>6120</v>
      </c>
      <c r="R40" s="2"/>
      <c r="S40" s="2"/>
      <c r="T40" s="2"/>
      <c r="U40" s="2"/>
      <c r="V40" s="2"/>
    </row>
    <row r="41">
      <c r="A41" s="4">
        <v>44308.88979800926</v>
      </c>
      <c r="B41" s="8" t="s">
        <v>5524</v>
      </c>
      <c r="C41" s="2" t="s">
        <v>6121</v>
      </c>
      <c r="D41" s="2" t="s">
        <v>171</v>
      </c>
      <c r="E41" s="2" t="s">
        <v>289</v>
      </c>
      <c r="F41" s="2" t="s">
        <v>6122</v>
      </c>
      <c r="G41" s="2" t="s">
        <v>6123</v>
      </c>
      <c r="H41" s="2" t="s">
        <v>1883</v>
      </c>
      <c r="I41" s="2" t="s">
        <v>6124</v>
      </c>
      <c r="J41" s="2" t="s">
        <v>197</v>
      </c>
      <c r="K41" s="8" t="s">
        <v>6125</v>
      </c>
      <c r="L41" s="2" t="s">
        <v>5954</v>
      </c>
      <c r="M41" s="5">
        <v>44308.0</v>
      </c>
      <c r="N41" s="2" t="s">
        <v>6126</v>
      </c>
      <c r="O41" s="6" t="s">
        <v>6127</v>
      </c>
      <c r="P41" s="7" t="str">
        <f>HYPERLINK("https://drive.google.com/file/d/1kv_g_gPep-4EUS7qTuh9LN1HXTzV6pei/view?usp=drivesdk","Soleiman Rasouli - بەرزڕاگرتنی ڕۆژی ڕۆژنامەگەریی کوردی")</f>
        <v>Soleiman Rasouli - بەرزڕاگرتنی ڕۆژی ڕۆژنامەگەریی کوردی</v>
      </c>
      <c r="Q41" s="2" t="s">
        <v>6128</v>
      </c>
      <c r="R41" s="2"/>
      <c r="S41" s="2"/>
      <c r="T41" s="2"/>
      <c r="U41" s="2"/>
      <c r="V41" s="2"/>
    </row>
    <row r="42">
      <c r="A42" s="4">
        <v>44308.889875821755</v>
      </c>
      <c r="B42" s="8" t="s">
        <v>5524</v>
      </c>
      <c r="C42" s="2" t="s">
        <v>1156</v>
      </c>
      <c r="D42" s="2" t="s">
        <v>171</v>
      </c>
      <c r="E42" s="2" t="s">
        <v>172</v>
      </c>
      <c r="F42" s="2" t="s">
        <v>173</v>
      </c>
      <c r="G42" s="2" t="s">
        <v>471</v>
      </c>
      <c r="H42" s="2" t="s">
        <v>6129</v>
      </c>
      <c r="I42" s="2" t="s">
        <v>1158</v>
      </c>
      <c r="J42" s="2" t="s">
        <v>197</v>
      </c>
      <c r="K42" s="2" t="s">
        <v>6130</v>
      </c>
      <c r="L42" s="2" t="s">
        <v>5954</v>
      </c>
      <c r="M42" s="5">
        <v>44308.0</v>
      </c>
      <c r="N42" s="2" t="s">
        <v>6131</v>
      </c>
      <c r="O42" s="6" t="s">
        <v>6132</v>
      </c>
      <c r="P42" s="7" t="str">
        <f>HYPERLINK("https://drive.google.com/file/d/13MLjNiWxBad3dQpGfzmfayQhiqC1cBLB/view?usp=drivesdk","Rizgar Hassan Mohammad  - بەرزڕاگرتنی ڕۆژی ڕۆژنامەگەریی کوردی")</f>
        <v>Rizgar Hassan Mohammad  - بەرزڕاگرتنی ڕۆژی ڕۆژنامەگەریی کوردی</v>
      </c>
      <c r="Q42" s="2" t="s">
        <v>6133</v>
      </c>
      <c r="R42" s="2"/>
      <c r="S42" s="2"/>
      <c r="T42" s="2"/>
      <c r="U42" s="2"/>
      <c r="V42" s="2"/>
    </row>
    <row r="43">
      <c r="A43" s="4">
        <v>44308.890465358796</v>
      </c>
      <c r="B43" s="8" t="s">
        <v>5524</v>
      </c>
      <c r="C43" s="2" t="s">
        <v>3192</v>
      </c>
      <c r="D43" s="2" t="s">
        <v>158</v>
      </c>
      <c r="E43" s="2" t="s">
        <v>159</v>
      </c>
      <c r="F43" s="8" t="s">
        <v>923</v>
      </c>
      <c r="G43" s="8" t="s">
        <v>3070</v>
      </c>
      <c r="H43" s="8" t="s">
        <v>4028</v>
      </c>
      <c r="I43" s="2" t="s">
        <v>3193</v>
      </c>
      <c r="J43" s="2" t="s">
        <v>197</v>
      </c>
      <c r="L43" s="2" t="s">
        <v>5954</v>
      </c>
      <c r="M43" s="5">
        <v>44308.0</v>
      </c>
      <c r="N43" s="2" t="s">
        <v>6134</v>
      </c>
      <c r="O43" s="6" t="s">
        <v>6135</v>
      </c>
      <c r="P43" s="7" t="str">
        <f>HYPERLINK("https://drive.google.com/file/d/1lWo6NcmhdMQdFTIvXoe-9VJYSPS6M3-Y/view?usp=drivesdk","HAJI ABDULRAHMAN HAJI - بەرزڕاگرتنی ڕۆژی ڕۆژنامەگەریی کوردی")</f>
        <v>HAJI ABDULRAHMAN HAJI - بەرزڕاگرتنی ڕۆژی ڕۆژنامەگەریی کوردی</v>
      </c>
      <c r="Q43" s="2" t="s">
        <v>6136</v>
      </c>
      <c r="R43" s="2"/>
      <c r="S43" s="2"/>
      <c r="T43" s="2"/>
      <c r="U43" s="2"/>
      <c r="V43" s="2"/>
    </row>
    <row r="44">
      <c r="A44" s="4">
        <v>44308.89048998842</v>
      </c>
      <c r="B44" s="8" t="s">
        <v>5524</v>
      </c>
      <c r="C44" s="2" t="s">
        <v>6137</v>
      </c>
      <c r="D44" s="2" t="s">
        <v>158</v>
      </c>
      <c r="E44" s="2" t="s">
        <v>159</v>
      </c>
      <c r="F44" s="2" t="s">
        <v>221</v>
      </c>
      <c r="G44" s="2" t="s">
        <v>222</v>
      </c>
      <c r="H44" s="2" t="s">
        <v>1211</v>
      </c>
      <c r="I44" s="2" t="s">
        <v>1212</v>
      </c>
      <c r="J44" s="2" t="s">
        <v>197</v>
      </c>
      <c r="L44" s="2" t="s">
        <v>5954</v>
      </c>
      <c r="M44" s="5">
        <v>44308.0</v>
      </c>
      <c r="N44" s="2" t="s">
        <v>6138</v>
      </c>
      <c r="O44" s="6" t="s">
        <v>6139</v>
      </c>
      <c r="P44" s="7" t="str">
        <f>HYPERLINK("https://drive.google.com/file/d/1QmKfcxWGmhwgtg6-OsMUl_1vL185meki/view?usp=drivesdk","Nihad mohammed qader  - بەرزڕاگرتنی ڕۆژی ڕۆژنامەگەریی کوردی")</f>
        <v>Nihad mohammed qader  - بەرزڕاگرتنی ڕۆژی ڕۆژنامەگەریی کوردی</v>
      </c>
      <c r="Q44" s="2" t="s">
        <v>6140</v>
      </c>
      <c r="R44" s="2"/>
      <c r="S44" s="2"/>
      <c r="T44" s="2"/>
      <c r="U44" s="2"/>
      <c r="V44" s="2"/>
    </row>
    <row r="45">
      <c r="A45" s="4">
        <v>44308.89101127315</v>
      </c>
      <c r="B45" s="8" t="s">
        <v>5524</v>
      </c>
      <c r="C45" s="2" t="s">
        <v>1025</v>
      </c>
      <c r="D45" s="2" t="s">
        <v>158</v>
      </c>
      <c r="E45" s="2" t="s">
        <v>159</v>
      </c>
      <c r="F45" s="8" t="s">
        <v>540</v>
      </c>
      <c r="G45" s="8" t="s">
        <v>1026</v>
      </c>
      <c r="H45" s="8" t="s">
        <v>4832</v>
      </c>
      <c r="I45" s="2" t="s">
        <v>1028</v>
      </c>
      <c r="J45" s="2" t="s">
        <v>197</v>
      </c>
      <c r="L45" s="2" t="s">
        <v>5954</v>
      </c>
      <c r="M45" s="5">
        <v>44308.0</v>
      </c>
      <c r="N45" s="2" t="s">
        <v>6141</v>
      </c>
      <c r="O45" s="6" t="s">
        <v>6142</v>
      </c>
      <c r="P45" s="7" t="str">
        <f>HYPERLINK("https://drive.google.com/file/d/1qk1Dg_ZDQcaZ2G0KeOHUwCFpn_IS5dbH/view?usp=drivesdk","Dilkhosh Rafiq Moheddin  - بەرزڕاگرتنی ڕۆژی ڕۆژنامەگەریی کوردی")</f>
        <v>Dilkhosh Rafiq Moheddin  - بەرزڕاگرتنی ڕۆژی ڕۆژنامەگەریی کوردی</v>
      </c>
      <c r="Q45" s="2" t="s">
        <v>6143</v>
      </c>
      <c r="R45" s="2"/>
      <c r="S45" s="2"/>
      <c r="T45" s="2"/>
      <c r="U45" s="2"/>
      <c r="V45" s="2"/>
    </row>
    <row r="46">
      <c r="A46" s="4">
        <v>44308.89130604167</v>
      </c>
      <c r="B46" s="8" t="s">
        <v>5524</v>
      </c>
      <c r="C46" s="2" t="s">
        <v>6144</v>
      </c>
      <c r="D46" s="2" t="s">
        <v>158</v>
      </c>
      <c r="E46" s="2" t="s">
        <v>172</v>
      </c>
      <c r="F46" s="2" t="s">
        <v>229</v>
      </c>
      <c r="G46" s="2" t="s">
        <v>230</v>
      </c>
      <c r="H46" s="2" t="s">
        <v>612</v>
      </c>
      <c r="I46" s="2" t="s">
        <v>6145</v>
      </c>
      <c r="J46" s="2" t="s">
        <v>197</v>
      </c>
      <c r="K46" s="2" t="s">
        <v>710</v>
      </c>
      <c r="L46" s="2" t="s">
        <v>5954</v>
      </c>
      <c r="M46" s="5">
        <v>44308.0</v>
      </c>
      <c r="N46" s="2" t="s">
        <v>6146</v>
      </c>
      <c r="O46" s="6" t="s">
        <v>6147</v>
      </c>
      <c r="P46" s="7" t="str">
        <f>HYPERLINK("https://drive.google.com/file/d/1F24IPfnjfwesZSacGZ0oujgE_yuKUXXj/view?usp=drivesdk","kurdistan Rafiq Moheddin - بەرزڕاگرتنی ڕۆژی ڕۆژنامەگەریی کوردی")</f>
        <v>kurdistan Rafiq Moheddin - بەرزڕاگرتنی ڕۆژی ڕۆژنامەگەریی کوردی</v>
      </c>
      <c r="Q46" s="2" t="s">
        <v>6148</v>
      </c>
      <c r="R46" s="2"/>
      <c r="S46" s="2"/>
      <c r="T46" s="2"/>
      <c r="U46" s="2"/>
      <c r="V46" s="2"/>
    </row>
    <row r="47">
      <c r="A47" s="4">
        <v>44308.89188248843</v>
      </c>
      <c r="B47" s="8" t="s">
        <v>5524</v>
      </c>
      <c r="C47" s="2" t="s">
        <v>4699</v>
      </c>
      <c r="D47" s="2" t="s">
        <v>158</v>
      </c>
      <c r="E47" s="2" t="s">
        <v>159</v>
      </c>
      <c r="F47" s="2" t="s">
        <v>6149</v>
      </c>
      <c r="G47" s="2" t="s">
        <v>587</v>
      </c>
      <c r="H47" s="2" t="s">
        <v>962</v>
      </c>
      <c r="I47" s="2" t="s">
        <v>3410</v>
      </c>
      <c r="J47" s="2" t="s">
        <v>197</v>
      </c>
      <c r="L47" s="2" t="s">
        <v>5954</v>
      </c>
      <c r="M47" s="5">
        <v>44308.0</v>
      </c>
      <c r="N47" s="2" t="s">
        <v>6150</v>
      </c>
      <c r="O47" s="6" t="s">
        <v>6151</v>
      </c>
      <c r="P47" s="7" t="str">
        <f>HYPERLINK("https://drive.google.com/file/d/1e5kDCDxpOjiojczha_oGMuRHz1uermhv/view?usp=drivesdk","Haval Abdullah Khudher  - بەرزڕاگرتنی ڕۆژی ڕۆژنامەگەریی کوردی")</f>
        <v>Haval Abdullah Khudher  - بەرزڕاگرتنی ڕۆژی ڕۆژنامەگەریی کوردی</v>
      </c>
      <c r="Q47" s="2" t="s">
        <v>6152</v>
      </c>
      <c r="R47" s="2"/>
      <c r="S47" s="2"/>
      <c r="T47" s="2"/>
      <c r="U47" s="2"/>
      <c r="V47" s="2"/>
    </row>
    <row r="48">
      <c r="A48" s="4">
        <v>44308.89211701389</v>
      </c>
      <c r="B48" s="8" t="s">
        <v>5524</v>
      </c>
      <c r="C48" s="2" t="s">
        <v>3956</v>
      </c>
      <c r="D48" s="2" t="s">
        <v>171</v>
      </c>
      <c r="E48" s="2" t="s">
        <v>172</v>
      </c>
      <c r="F48" s="2" t="s">
        <v>183</v>
      </c>
      <c r="G48" s="2" t="s">
        <v>3957</v>
      </c>
      <c r="H48" s="2" t="s">
        <v>6153</v>
      </c>
      <c r="I48" s="2" t="s">
        <v>3958</v>
      </c>
      <c r="J48" s="2" t="s">
        <v>197</v>
      </c>
      <c r="L48" s="2" t="s">
        <v>5954</v>
      </c>
      <c r="M48" s="5">
        <v>44308.0</v>
      </c>
      <c r="N48" s="2" t="s">
        <v>6154</v>
      </c>
      <c r="O48" s="6" t="s">
        <v>6155</v>
      </c>
      <c r="P48" s="7" t="str">
        <f>HYPERLINK("https://drive.google.com/file/d/1XIWrxf-5FSvZ62doMqMFSkdPgcakAjQ2/view?usp=drivesdk","Abdulhakim Othman Hamadamin - بەرزڕاگرتنی ڕۆژی ڕۆژنامەگەریی کوردی")</f>
        <v>Abdulhakim Othman Hamadamin - بەرزڕاگرتنی ڕۆژی ڕۆژنامەگەریی کوردی</v>
      </c>
      <c r="Q48" s="2" t="s">
        <v>6156</v>
      </c>
      <c r="R48" s="2"/>
      <c r="S48" s="2"/>
      <c r="T48" s="2"/>
      <c r="U48" s="2"/>
      <c r="V48" s="2"/>
    </row>
    <row r="49">
      <c r="A49" s="4">
        <v>44308.89246960648</v>
      </c>
      <c r="B49" s="8" t="s">
        <v>5524</v>
      </c>
      <c r="C49" s="2" t="s">
        <v>6144</v>
      </c>
      <c r="D49" s="2" t="s">
        <v>158</v>
      </c>
      <c r="E49" s="2" t="s">
        <v>172</v>
      </c>
      <c r="F49" s="2" t="s">
        <v>152</v>
      </c>
      <c r="G49" s="2" t="s">
        <v>612</v>
      </c>
      <c r="H49" s="2" t="s">
        <v>6157</v>
      </c>
      <c r="I49" s="2" t="s">
        <v>6145</v>
      </c>
      <c r="J49" s="2" t="s">
        <v>197</v>
      </c>
      <c r="K49" s="2" t="s">
        <v>614</v>
      </c>
      <c r="L49" s="2" t="s">
        <v>5954</v>
      </c>
      <c r="M49" s="5">
        <v>44308.0</v>
      </c>
      <c r="N49" s="2" t="s">
        <v>6158</v>
      </c>
      <c r="O49" s="6" t="s">
        <v>6159</v>
      </c>
      <c r="P49" s="7" t="str">
        <f>HYPERLINK("https://drive.google.com/file/d/1xPMnGD_DeTxQEOCD6mQCL_L7S38gQc8j/view?usp=drivesdk","kurdistan Rafiq Moheddin - بەرزڕاگرتنی ڕۆژی ڕۆژنامەگەریی کوردی")</f>
        <v>kurdistan Rafiq Moheddin - بەرزڕاگرتنی ڕۆژی ڕۆژنامەگەریی کوردی</v>
      </c>
      <c r="Q49" s="2" t="s">
        <v>6160</v>
      </c>
      <c r="R49" s="2"/>
      <c r="S49" s="2"/>
      <c r="T49" s="2"/>
      <c r="U49" s="2"/>
      <c r="V49" s="2"/>
    </row>
    <row r="50">
      <c r="A50" s="4">
        <v>44308.893353148145</v>
      </c>
      <c r="B50" s="8" t="s">
        <v>5524</v>
      </c>
      <c r="C50" s="2" t="s">
        <v>2085</v>
      </c>
      <c r="D50" s="2" t="s">
        <v>158</v>
      </c>
      <c r="E50" s="2" t="s">
        <v>159</v>
      </c>
      <c r="F50" s="2" t="s">
        <v>229</v>
      </c>
      <c r="G50" s="2" t="s">
        <v>1483</v>
      </c>
      <c r="H50" s="2" t="s">
        <v>4102</v>
      </c>
      <c r="I50" s="2" t="s">
        <v>2086</v>
      </c>
      <c r="J50" s="2" t="s">
        <v>177</v>
      </c>
      <c r="K50" s="2" t="s">
        <v>349</v>
      </c>
      <c r="L50" s="2" t="s">
        <v>5954</v>
      </c>
      <c r="M50" s="5">
        <v>44308.0</v>
      </c>
      <c r="N50" s="2" t="s">
        <v>6161</v>
      </c>
      <c r="O50" s="6" t="s">
        <v>6162</v>
      </c>
      <c r="P50" s="7" t="str">
        <f>HYPERLINK("https://drive.google.com/file/d/11HSqnCcD-JExt5u7WGY7bAK0j9sxepEX/view?usp=drivesdk","Hameed Hameed Nabee - بەرزڕاگرتنی ڕۆژی ڕۆژنامەگەریی کوردی")</f>
        <v>Hameed Hameed Nabee - بەرزڕاگرتنی ڕۆژی ڕۆژنامەگەریی کوردی</v>
      </c>
      <c r="Q50" s="2" t="s">
        <v>6163</v>
      </c>
      <c r="R50" s="2"/>
      <c r="S50" s="2"/>
      <c r="T50" s="2"/>
      <c r="U50" s="2"/>
      <c r="V50" s="2"/>
    </row>
    <row r="51">
      <c r="A51" s="4">
        <v>44308.89356788194</v>
      </c>
      <c r="B51" s="8" t="s">
        <v>5524</v>
      </c>
      <c r="C51" s="2" t="s">
        <v>6038</v>
      </c>
      <c r="D51" s="2" t="s">
        <v>171</v>
      </c>
      <c r="E51" s="2" t="s">
        <v>202</v>
      </c>
      <c r="F51" s="2" t="s">
        <v>6039</v>
      </c>
      <c r="G51" s="2" t="s">
        <v>6164</v>
      </c>
      <c r="H51" s="2" t="s">
        <v>6041</v>
      </c>
      <c r="I51" s="2" t="s">
        <v>6042</v>
      </c>
      <c r="J51" s="2" t="s">
        <v>207</v>
      </c>
      <c r="L51" s="2" t="s">
        <v>5954</v>
      </c>
      <c r="M51" s="5">
        <v>44308.0</v>
      </c>
      <c r="N51" s="2" t="s">
        <v>6165</v>
      </c>
      <c r="O51" s="6" t="s">
        <v>6166</v>
      </c>
      <c r="P51" s="7" t="str">
        <f>HYPERLINK("https://drive.google.com/file/d/1njwjFymwar1NXknkpVfuFIpEOqahbXBd/view?usp=drivesdk","Pave Jamil Ahmad  - بەرزڕاگرتنی ڕۆژی ڕۆژنامەگەریی کوردی")</f>
        <v>Pave Jamil Ahmad  - بەرزڕاگرتنی ڕۆژی ڕۆژنامەگەریی کوردی</v>
      </c>
      <c r="Q51" s="2" t="s">
        <v>6167</v>
      </c>
      <c r="R51" s="2"/>
      <c r="S51" s="2"/>
      <c r="T51" s="2"/>
      <c r="U51" s="2"/>
      <c r="V51" s="2"/>
    </row>
    <row r="52">
      <c r="A52" s="4">
        <v>44308.893640821756</v>
      </c>
      <c r="B52" s="8" t="s">
        <v>5524</v>
      </c>
      <c r="C52" s="2" t="s">
        <v>4751</v>
      </c>
      <c r="D52" s="2" t="s">
        <v>158</v>
      </c>
      <c r="E52" s="2" t="s">
        <v>159</v>
      </c>
      <c r="F52" s="2" t="s">
        <v>152</v>
      </c>
      <c r="G52" s="2" t="s">
        <v>4645</v>
      </c>
      <c r="H52" s="2" t="s">
        <v>1239</v>
      </c>
      <c r="I52" s="2" t="s">
        <v>4752</v>
      </c>
      <c r="J52" s="2" t="s">
        <v>177</v>
      </c>
      <c r="L52" s="2" t="s">
        <v>5954</v>
      </c>
      <c r="M52" s="5">
        <v>44308.0</v>
      </c>
      <c r="N52" s="2" t="s">
        <v>6168</v>
      </c>
      <c r="O52" s="6" t="s">
        <v>6169</v>
      </c>
      <c r="P52" s="7" t="str">
        <f>HYPERLINK("https://drive.google.com/file/d/1Fo5AUrZIIf2ZMNoXcuc8jY--4frUHlt-/view?usp=drivesdk","kurdistan abdulwahab nadr - بەرزڕاگرتنی ڕۆژی ڕۆژنامەگەریی کوردی")</f>
        <v>kurdistan abdulwahab nadr - بەرزڕاگرتنی ڕۆژی ڕۆژنامەگەریی کوردی</v>
      </c>
      <c r="Q52" s="2" t="s">
        <v>6170</v>
      </c>
      <c r="R52" s="2"/>
      <c r="S52" s="2"/>
      <c r="T52" s="2"/>
      <c r="U52" s="2"/>
      <c r="V52" s="2"/>
    </row>
    <row r="53">
      <c r="A53" s="4">
        <v>44308.894460462965</v>
      </c>
      <c r="B53" s="8" t="s">
        <v>5524</v>
      </c>
      <c r="C53" s="2" t="s">
        <v>6171</v>
      </c>
      <c r="D53" s="2" t="s">
        <v>171</v>
      </c>
      <c r="E53" s="2" t="s">
        <v>202</v>
      </c>
      <c r="F53" s="2" t="s">
        <v>2553</v>
      </c>
      <c r="G53" s="2" t="s">
        <v>6172</v>
      </c>
      <c r="H53" s="2" t="s">
        <v>231</v>
      </c>
      <c r="I53" s="2" t="s">
        <v>6173</v>
      </c>
      <c r="J53" s="2" t="s">
        <v>187</v>
      </c>
      <c r="L53" s="2" t="s">
        <v>5954</v>
      </c>
      <c r="M53" s="5">
        <v>44308.0</v>
      </c>
      <c r="N53" s="2" t="s">
        <v>6174</v>
      </c>
      <c r="O53" s="6" t="s">
        <v>6175</v>
      </c>
      <c r="P53" s="7" t="str">
        <f>HYPERLINK("https://drive.google.com/file/d/10WBAAvd_YAtMEmLOWregFJbSbr58qW63/view?usp=drivesdk","Ara Ali Ahmed  - بەرزڕاگرتنی ڕۆژی ڕۆژنامەگەریی کوردی")</f>
        <v>Ara Ali Ahmed  - بەرزڕاگرتنی ڕۆژی ڕۆژنامەگەریی کوردی</v>
      </c>
      <c r="Q53" s="2" t="s">
        <v>6176</v>
      </c>
      <c r="R53" s="2"/>
      <c r="S53" s="2"/>
      <c r="T53" s="2"/>
      <c r="U53" s="2"/>
      <c r="V53" s="2"/>
    </row>
    <row r="54">
      <c r="A54" s="4">
        <v>44308.895204155095</v>
      </c>
      <c r="B54" s="8" t="s">
        <v>5524</v>
      </c>
      <c r="C54" s="8" t="s">
        <v>4150</v>
      </c>
      <c r="D54" s="2" t="s">
        <v>171</v>
      </c>
      <c r="E54" s="2" t="s">
        <v>202</v>
      </c>
      <c r="F54" s="8" t="s">
        <v>4151</v>
      </c>
      <c r="G54" s="8" t="s">
        <v>5000</v>
      </c>
      <c r="H54" s="8" t="s">
        <v>6177</v>
      </c>
      <c r="I54" s="2" t="s">
        <v>2389</v>
      </c>
      <c r="J54" s="2" t="s">
        <v>197</v>
      </c>
      <c r="L54" s="2" t="s">
        <v>5954</v>
      </c>
      <c r="M54" s="5">
        <v>44308.0</v>
      </c>
      <c r="N54" s="2" t="s">
        <v>6178</v>
      </c>
      <c r="O54" s="6" t="s">
        <v>6179</v>
      </c>
      <c r="P54" s="7" t="str">
        <f>HYPERLINK("https://drive.google.com/file/d/1TZNeFycZYdSdZCdYtFn8yrFjjFDBPKDe/view?usp=drivesdk","عبدالملک عوسمان  - بەرزڕاگرتنی ڕۆژی ڕۆژنامەگەریی کوردی")</f>
        <v>عبدالملک عوسمان  - بەرزڕاگرتنی ڕۆژی ڕۆژنامەگەریی کوردی</v>
      </c>
      <c r="Q54" s="2" t="s">
        <v>6180</v>
      </c>
      <c r="R54" s="2"/>
      <c r="S54" s="2"/>
      <c r="T54" s="2"/>
      <c r="U54" s="2"/>
      <c r="V54" s="2"/>
    </row>
    <row r="55">
      <c r="A55" s="4">
        <v>44308.895786863424</v>
      </c>
      <c r="B55" s="8" t="s">
        <v>5524</v>
      </c>
      <c r="C55" s="2" t="s">
        <v>6181</v>
      </c>
      <c r="D55" s="2" t="s">
        <v>585</v>
      </c>
      <c r="E55" s="2" t="s">
        <v>593</v>
      </c>
      <c r="F55" s="2" t="s">
        <v>221</v>
      </c>
      <c r="G55" s="2" t="s">
        <v>1163</v>
      </c>
      <c r="H55" s="2" t="s">
        <v>6182</v>
      </c>
      <c r="I55" s="2" t="s">
        <v>6183</v>
      </c>
      <c r="J55" s="2" t="s">
        <v>197</v>
      </c>
      <c r="L55" s="2" t="s">
        <v>5954</v>
      </c>
      <c r="M55" s="5">
        <v>44308.0</v>
      </c>
      <c r="N55" s="2" t="s">
        <v>6184</v>
      </c>
      <c r="O55" s="6" t="s">
        <v>6185</v>
      </c>
      <c r="P55" s="7" t="str">
        <f>HYPERLINK("https://drive.google.com/file/d/17VmV3JlHGU0ZSdQE7dsnty8nK-hKhS10/view?usp=drivesdk","Layla Mikail mstafa  - بەرزڕاگرتنی ڕۆژی ڕۆژنامەگەریی کوردی")</f>
        <v>Layla Mikail mstafa  - بەرزڕاگرتنی ڕۆژی ڕۆژنامەگەریی کوردی</v>
      </c>
      <c r="Q55" s="2" t="s">
        <v>6186</v>
      </c>
      <c r="R55" s="2"/>
      <c r="S55" s="2"/>
      <c r="T55" s="2"/>
      <c r="U55" s="2"/>
      <c r="V55" s="2"/>
    </row>
    <row r="56">
      <c r="A56" s="4">
        <v>44308.89604739583</v>
      </c>
      <c r="B56" s="8" t="s">
        <v>5524</v>
      </c>
      <c r="C56" s="2" t="s">
        <v>6187</v>
      </c>
      <c r="D56" s="2" t="s">
        <v>158</v>
      </c>
      <c r="E56" s="2" t="s">
        <v>172</v>
      </c>
      <c r="F56" s="8" t="s">
        <v>6188</v>
      </c>
      <c r="G56" s="8" t="s">
        <v>6189</v>
      </c>
      <c r="H56" s="8" t="s">
        <v>6190</v>
      </c>
      <c r="I56" s="2" t="s">
        <v>6191</v>
      </c>
      <c r="J56" s="2" t="s">
        <v>197</v>
      </c>
      <c r="L56" s="2" t="s">
        <v>5954</v>
      </c>
      <c r="M56" s="5">
        <v>44308.0</v>
      </c>
      <c r="N56" s="2" t="s">
        <v>6192</v>
      </c>
      <c r="O56" s="6" t="s">
        <v>6193</v>
      </c>
      <c r="P56" s="7" t="str">
        <f>HYPERLINK("https://drive.google.com/file/d/1JbfqMFXmPU-ysjuFkMOIEMSCwXPzx0H7/view?usp=drivesdk","choli asaad jarad - بەرزڕاگرتنی ڕۆژی ڕۆژنامەگەریی کوردی")</f>
        <v>choli asaad jarad - بەرزڕاگرتنی ڕۆژی ڕۆژنامەگەریی کوردی</v>
      </c>
      <c r="Q56" s="2" t="s">
        <v>6194</v>
      </c>
      <c r="R56" s="2"/>
      <c r="S56" s="2"/>
      <c r="T56" s="2"/>
      <c r="U56" s="2"/>
      <c r="V56" s="2"/>
    </row>
    <row r="57">
      <c r="A57" s="4">
        <v>44308.896479953706</v>
      </c>
      <c r="B57" s="8" t="s">
        <v>5524</v>
      </c>
      <c r="C57" s="2" t="s">
        <v>3856</v>
      </c>
      <c r="D57" s="2" t="s">
        <v>171</v>
      </c>
      <c r="E57" s="2" t="s">
        <v>202</v>
      </c>
      <c r="F57" s="2" t="s">
        <v>229</v>
      </c>
      <c r="G57" s="8" t="s">
        <v>5129</v>
      </c>
      <c r="H57" s="8" t="s">
        <v>5130</v>
      </c>
      <c r="I57" s="2" t="s">
        <v>3857</v>
      </c>
      <c r="J57" s="2" t="s">
        <v>197</v>
      </c>
      <c r="L57" s="2" t="s">
        <v>5954</v>
      </c>
      <c r="M57" s="5">
        <v>44308.0</v>
      </c>
      <c r="N57" s="2" t="s">
        <v>6195</v>
      </c>
      <c r="O57" s="6" t="s">
        <v>6196</v>
      </c>
      <c r="P57" s="7" t="str">
        <f>HYPERLINK("https://drive.google.com/file/d/1dVImk_pFnNXrvSw0jhdXKfMPWOQQIy3K/view?usp=drivesdk","nasih othman hamadamin - بەرزڕاگرتنی ڕۆژی ڕۆژنامەگەریی کوردی")</f>
        <v>nasih othman hamadamin - بەرزڕاگرتنی ڕۆژی ڕۆژنامەگەریی کوردی</v>
      </c>
      <c r="Q57" s="2" t="s">
        <v>6197</v>
      </c>
      <c r="R57" s="2"/>
      <c r="S57" s="2"/>
      <c r="T57" s="2"/>
      <c r="U57" s="2"/>
      <c r="V57" s="2"/>
    </row>
    <row r="58">
      <c r="A58" s="4">
        <v>44308.89652350695</v>
      </c>
      <c r="B58" s="8" t="s">
        <v>5524</v>
      </c>
      <c r="C58" s="8" t="s">
        <v>4150</v>
      </c>
      <c r="D58" s="2" t="s">
        <v>171</v>
      </c>
      <c r="E58" s="2" t="s">
        <v>202</v>
      </c>
      <c r="F58" s="8" t="s">
        <v>4151</v>
      </c>
      <c r="G58" s="8" t="s">
        <v>5000</v>
      </c>
      <c r="H58" s="8" t="s">
        <v>5001</v>
      </c>
      <c r="I58" s="2" t="s">
        <v>2389</v>
      </c>
      <c r="J58" s="2" t="s">
        <v>197</v>
      </c>
      <c r="L58" s="2" t="s">
        <v>5954</v>
      </c>
      <c r="M58" s="5">
        <v>44308.0</v>
      </c>
      <c r="N58" s="2" t="s">
        <v>6198</v>
      </c>
      <c r="O58" s="6" t="s">
        <v>6199</v>
      </c>
      <c r="P58" s="7" t="str">
        <f>HYPERLINK("https://drive.google.com/file/d/1RKnkTgKu-oww6D2yFXVmuKUIyGc8e-IT/view?usp=drivesdk","عبدالملک عوسمان  - بەرزڕاگرتنی ڕۆژی ڕۆژنامەگەریی کوردی")</f>
        <v>عبدالملک عوسمان  - بەرزڕاگرتنی ڕۆژی ڕۆژنامەگەریی کوردی</v>
      </c>
      <c r="Q58" s="2" t="s">
        <v>6180</v>
      </c>
      <c r="R58" s="2"/>
      <c r="S58" s="2"/>
      <c r="T58" s="2"/>
      <c r="U58" s="2"/>
      <c r="V58" s="2"/>
    </row>
    <row r="59">
      <c r="A59" s="4">
        <v>44308.89690548611</v>
      </c>
      <c r="B59" s="8" t="s">
        <v>5524</v>
      </c>
      <c r="C59" s="2" t="s">
        <v>6200</v>
      </c>
      <c r="D59" s="2" t="s">
        <v>158</v>
      </c>
      <c r="E59" s="2" t="s">
        <v>172</v>
      </c>
      <c r="F59" s="2" t="s">
        <v>429</v>
      </c>
      <c r="G59" s="2" t="s">
        <v>6201</v>
      </c>
      <c r="H59" s="2" t="s">
        <v>231</v>
      </c>
      <c r="I59" s="2" t="s">
        <v>6202</v>
      </c>
      <c r="J59" s="2" t="s">
        <v>177</v>
      </c>
      <c r="K59" s="2" t="s">
        <v>6203</v>
      </c>
      <c r="L59" s="2" t="s">
        <v>5954</v>
      </c>
      <c r="M59" s="5">
        <v>44308.0</v>
      </c>
      <c r="N59" s="2" t="s">
        <v>6204</v>
      </c>
      <c r="O59" s="6" t="s">
        <v>6205</v>
      </c>
      <c r="P59" s="7" t="str">
        <f>HYPERLINK("https://drive.google.com/file/d/1Mme-ZMn7cISXUEeAZ8Vc1KbE37tLDgq_/view?usp=drivesdk","Zhwan Abdulsalam Azeez - بەرزڕاگرتنی ڕۆژی ڕۆژنامەگەریی کوردی")</f>
        <v>Zhwan Abdulsalam Azeez - بەرزڕاگرتنی ڕۆژی ڕۆژنامەگەریی کوردی</v>
      </c>
      <c r="Q59" s="2" t="s">
        <v>6206</v>
      </c>
      <c r="R59" s="2"/>
      <c r="S59" s="2"/>
      <c r="T59" s="2"/>
      <c r="U59" s="2"/>
      <c r="V59" s="2"/>
    </row>
    <row r="60">
      <c r="A60" s="4">
        <v>44308.89856516204</v>
      </c>
      <c r="B60" s="8" t="s">
        <v>5524</v>
      </c>
      <c r="C60" s="2" t="s">
        <v>1516</v>
      </c>
      <c r="D60" s="2" t="s">
        <v>171</v>
      </c>
      <c r="E60" s="2" t="s">
        <v>202</v>
      </c>
      <c r="F60" s="2" t="s">
        <v>362</v>
      </c>
      <c r="G60" s="2" t="s">
        <v>4825</v>
      </c>
      <c r="H60" s="2" t="s">
        <v>4970</v>
      </c>
      <c r="I60" s="2" t="s">
        <v>361</v>
      </c>
      <c r="J60" s="2" t="s">
        <v>197</v>
      </c>
      <c r="K60" s="2" t="s">
        <v>6207</v>
      </c>
      <c r="L60" s="2" t="s">
        <v>5954</v>
      </c>
      <c r="M60" s="5">
        <v>44308.0</v>
      </c>
      <c r="N60" s="2" t="s">
        <v>6208</v>
      </c>
      <c r="O60" s="6" t="s">
        <v>6209</v>
      </c>
      <c r="P60" s="7" t="str">
        <f>HYPERLINK("https://drive.google.com/file/d/1qcfwOJqXRDmsweJqmRUwjrGNsOxG065J/view?usp=drivesdk","MUMTAZ AHMED AMEEN - بەرزڕاگرتنی ڕۆژی ڕۆژنامەگەریی کوردی")</f>
        <v>MUMTAZ AHMED AMEEN - بەرزڕاگرتنی ڕۆژی ڕۆژنامەگەریی کوردی</v>
      </c>
      <c r="Q60" s="2" t="s">
        <v>6210</v>
      </c>
      <c r="R60" s="2"/>
      <c r="S60" s="2"/>
      <c r="T60" s="2"/>
      <c r="U60" s="2"/>
      <c r="V60" s="2"/>
    </row>
    <row r="61">
      <c r="A61" s="4">
        <v>44308.899087349535</v>
      </c>
      <c r="B61" s="8" t="s">
        <v>5524</v>
      </c>
      <c r="C61" s="8" t="s">
        <v>4999</v>
      </c>
      <c r="D61" s="2" t="s">
        <v>171</v>
      </c>
      <c r="E61" s="2" t="s">
        <v>202</v>
      </c>
      <c r="F61" s="8" t="s">
        <v>4151</v>
      </c>
      <c r="G61" s="8" t="s">
        <v>5000</v>
      </c>
      <c r="H61" s="8" t="s">
        <v>6177</v>
      </c>
      <c r="I61" s="2" t="s">
        <v>6211</v>
      </c>
      <c r="J61" s="2" t="s">
        <v>197</v>
      </c>
      <c r="L61" s="2" t="s">
        <v>5954</v>
      </c>
      <c r="M61" s="5">
        <v>44308.0</v>
      </c>
      <c r="N61" s="2" t="s">
        <v>6212</v>
      </c>
      <c r="O61" s="6" t="s">
        <v>6213</v>
      </c>
      <c r="P61" s="7" t="str">
        <f>HYPERLINK("https://drive.google.com/file/d/14X9xpKsJb6bozi8yj55ReVPpwzt41_0Y/view?usp=drivesdk","عبدالملک عوسمان - بەرزڕاگرتنی ڕۆژی ڕۆژنامەگەریی کوردی")</f>
        <v>عبدالملک عوسمان - بەرزڕاگرتنی ڕۆژی ڕۆژنامەگەریی کوردی</v>
      </c>
      <c r="Q61" s="2" t="s">
        <v>6214</v>
      </c>
      <c r="R61" s="2"/>
      <c r="S61" s="2"/>
      <c r="T61" s="2"/>
      <c r="U61" s="2"/>
      <c r="V61" s="2"/>
    </row>
    <row r="62">
      <c r="A62" s="4">
        <v>44308.899567280096</v>
      </c>
      <c r="B62" s="8" t="s">
        <v>5524</v>
      </c>
      <c r="C62" s="2" t="s">
        <v>922</v>
      </c>
      <c r="D62" s="2" t="s">
        <v>158</v>
      </c>
      <c r="E62" s="2" t="s">
        <v>159</v>
      </c>
      <c r="F62" s="2" t="s">
        <v>152</v>
      </c>
      <c r="G62" s="2" t="s">
        <v>275</v>
      </c>
      <c r="H62" s="2" t="s">
        <v>816</v>
      </c>
      <c r="I62" s="2" t="s">
        <v>926</v>
      </c>
      <c r="J62" s="2" t="s">
        <v>207</v>
      </c>
      <c r="K62" s="2" t="s">
        <v>565</v>
      </c>
      <c r="L62" s="2" t="s">
        <v>5954</v>
      </c>
      <c r="M62" s="5">
        <v>44308.0</v>
      </c>
      <c r="N62" s="2" t="s">
        <v>6215</v>
      </c>
      <c r="O62" s="6" t="s">
        <v>6216</v>
      </c>
      <c r="P62" s="7" t="str">
        <f>HYPERLINK("https://drive.google.com/file/d/1J_qFsbe71fRweZV5DlrzMz2Id9DSEXqt/view?usp=drivesdk","Taha Aziz Ahmed - بەرزڕاگرتنی ڕۆژی ڕۆژنامەگەریی کوردی")</f>
        <v>Taha Aziz Ahmed - بەرزڕاگرتنی ڕۆژی ڕۆژنامەگەریی کوردی</v>
      </c>
      <c r="Q62" s="2" t="s">
        <v>6217</v>
      </c>
      <c r="R62" s="2"/>
      <c r="S62" s="2"/>
      <c r="T62" s="2"/>
      <c r="U62" s="2"/>
      <c r="V62" s="2"/>
    </row>
    <row r="63">
      <c r="A63" s="4">
        <v>44308.89990546297</v>
      </c>
      <c r="B63" s="8" t="s">
        <v>5524</v>
      </c>
      <c r="C63" s="2" t="s">
        <v>882</v>
      </c>
      <c r="D63" s="2" t="s">
        <v>158</v>
      </c>
      <c r="E63" s="2" t="s">
        <v>172</v>
      </c>
      <c r="F63" s="2" t="s">
        <v>213</v>
      </c>
      <c r="G63" s="2" t="s">
        <v>275</v>
      </c>
      <c r="H63" s="2" t="s">
        <v>612</v>
      </c>
      <c r="I63" s="2" t="s">
        <v>883</v>
      </c>
      <c r="J63" s="2" t="s">
        <v>197</v>
      </c>
      <c r="L63" s="2" t="s">
        <v>5954</v>
      </c>
      <c r="M63" s="5">
        <v>44308.0</v>
      </c>
      <c r="N63" s="2" t="s">
        <v>6218</v>
      </c>
      <c r="O63" s="6" t="s">
        <v>6219</v>
      </c>
      <c r="P63" s="7" t="str">
        <f>HYPERLINK("https://drive.google.com/file/d/1zNuyU0v04WtJhqr8JxQruf5mFV6ni1Zo/view?usp=drivesdk","Mokhles Saleh Ibrahim - بەرزڕاگرتنی ڕۆژی ڕۆژنامەگەریی کوردی")</f>
        <v>Mokhles Saleh Ibrahim - بەرزڕاگرتنی ڕۆژی ڕۆژنامەگەریی کوردی</v>
      </c>
      <c r="Q63" s="2" t="s">
        <v>6220</v>
      </c>
      <c r="R63" s="2"/>
      <c r="S63" s="2"/>
      <c r="T63" s="2"/>
      <c r="U63" s="2"/>
      <c r="V63" s="2"/>
    </row>
    <row r="64">
      <c r="A64" s="4">
        <v>44308.899906018516</v>
      </c>
      <c r="B64" s="8" t="s">
        <v>5524</v>
      </c>
      <c r="C64" s="2" t="s">
        <v>3956</v>
      </c>
      <c r="D64" s="2" t="s">
        <v>171</v>
      </c>
      <c r="E64" s="2" t="s">
        <v>172</v>
      </c>
      <c r="F64" s="2" t="s">
        <v>183</v>
      </c>
      <c r="G64" s="2" t="s">
        <v>3957</v>
      </c>
      <c r="H64" s="2" t="s">
        <v>6153</v>
      </c>
      <c r="I64" s="2" t="s">
        <v>3958</v>
      </c>
      <c r="J64" s="2" t="s">
        <v>197</v>
      </c>
      <c r="K64" s="2" t="s">
        <v>710</v>
      </c>
      <c r="L64" s="2" t="s">
        <v>5954</v>
      </c>
      <c r="M64" s="5">
        <v>44308.0</v>
      </c>
      <c r="N64" s="2" t="s">
        <v>6221</v>
      </c>
      <c r="O64" s="6" t="s">
        <v>6222</v>
      </c>
      <c r="P64" s="7" t="str">
        <f>HYPERLINK("https://drive.google.com/file/d/1bQYzs_K2OTpM4rwftwA_eqZAW6jTFkZr/view?usp=drivesdk","Abdulhakim Othman Hamadamin - بەرزڕاگرتنی ڕۆژی ڕۆژنامەگەریی کوردی")</f>
        <v>Abdulhakim Othman Hamadamin - بەرزڕاگرتنی ڕۆژی ڕۆژنامەگەریی کوردی</v>
      </c>
      <c r="Q64" s="2" t="s">
        <v>6223</v>
      </c>
      <c r="R64" s="2"/>
      <c r="S64" s="2"/>
      <c r="T64" s="2"/>
      <c r="U64" s="2"/>
      <c r="V64" s="2"/>
    </row>
    <row r="65">
      <c r="A65" s="4">
        <v>44308.900326620365</v>
      </c>
      <c r="B65" s="8" t="s">
        <v>5524</v>
      </c>
      <c r="C65" s="2" t="s">
        <v>6224</v>
      </c>
      <c r="D65" s="2" t="s">
        <v>171</v>
      </c>
      <c r="E65" s="2" t="s">
        <v>6225</v>
      </c>
      <c r="F65" s="2" t="s">
        <v>6226</v>
      </c>
      <c r="G65" s="2" t="s">
        <v>6227</v>
      </c>
      <c r="H65" s="2" t="s">
        <v>6227</v>
      </c>
      <c r="I65" s="2" t="s">
        <v>6228</v>
      </c>
      <c r="J65" s="2" t="s">
        <v>177</v>
      </c>
      <c r="L65" s="2" t="s">
        <v>5954</v>
      </c>
      <c r="M65" s="5">
        <v>44308.0</v>
      </c>
      <c r="N65" s="2" t="s">
        <v>6229</v>
      </c>
      <c r="O65" s="6" t="s">
        <v>6230</v>
      </c>
      <c r="P65" s="7" t="str">
        <f>HYPERLINK("https://drive.google.com/file/d/19yeyteZ5lfMFQyY13NGuCjdKcV78-AwS/view?usp=drivesdk","Soran Rasouli - بەرزڕاگرتنی ڕۆژی ڕۆژنامەگەریی کوردی")</f>
        <v>Soran Rasouli - بەرزڕاگرتنی ڕۆژی ڕۆژنامەگەریی کوردی</v>
      </c>
      <c r="Q65" s="2" t="s">
        <v>6231</v>
      </c>
      <c r="R65" s="2"/>
      <c r="S65" s="2"/>
      <c r="T65" s="2"/>
      <c r="U65" s="2"/>
      <c r="V65" s="2"/>
    </row>
    <row r="66">
      <c r="A66" s="4">
        <v>44308.901812048614</v>
      </c>
      <c r="B66" s="8" t="s">
        <v>5524</v>
      </c>
      <c r="C66" s="2" t="s">
        <v>6232</v>
      </c>
      <c r="D66" s="2" t="s">
        <v>171</v>
      </c>
      <c r="E66" s="2" t="s">
        <v>202</v>
      </c>
      <c r="F66" s="2" t="s">
        <v>152</v>
      </c>
      <c r="G66" s="2" t="s">
        <v>6233</v>
      </c>
      <c r="H66" s="2" t="s">
        <v>6234</v>
      </c>
      <c r="I66" s="2" t="s">
        <v>6235</v>
      </c>
      <c r="J66" s="2" t="s">
        <v>197</v>
      </c>
      <c r="L66" s="2" t="s">
        <v>5954</v>
      </c>
      <c r="M66" s="5">
        <v>44308.0</v>
      </c>
      <c r="N66" s="2" t="s">
        <v>6236</v>
      </c>
      <c r="O66" s="6" t="s">
        <v>6237</v>
      </c>
      <c r="P66" s="7" t="str">
        <f>HYPERLINK("https://drive.google.com/file/d/168lRjCVUM1wNLT3um4xbCMEUDgJjzqaN/view?usp=drivesdk","abdulmalek hamadamin - بەرزڕاگرتنی ڕۆژی ڕۆژنامەگەریی کوردی")</f>
        <v>abdulmalek hamadamin - بەرزڕاگرتنی ڕۆژی ڕۆژنامەگەریی کوردی</v>
      </c>
      <c r="Q66" s="2" t="s">
        <v>6238</v>
      </c>
      <c r="R66" s="2"/>
      <c r="S66" s="2"/>
      <c r="T66" s="2"/>
      <c r="U66" s="2"/>
      <c r="V66" s="2"/>
    </row>
    <row r="67">
      <c r="A67" s="4">
        <v>44308.90223578704</v>
      </c>
      <c r="B67" s="8" t="s">
        <v>5524</v>
      </c>
      <c r="C67" s="2" t="s">
        <v>4157</v>
      </c>
      <c r="D67" s="2" t="s">
        <v>158</v>
      </c>
      <c r="E67" s="2" t="s">
        <v>202</v>
      </c>
      <c r="F67" s="2" t="s">
        <v>221</v>
      </c>
      <c r="G67" s="2" t="s">
        <v>6239</v>
      </c>
      <c r="H67" s="2" t="s">
        <v>231</v>
      </c>
      <c r="I67" s="2" t="s">
        <v>6240</v>
      </c>
      <c r="J67" s="2" t="s">
        <v>177</v>
      </c>
      <c r="K67" s="2" t="s">
        <v>6241</v>
      </c>
      <c r="L67" s="2" t="s">
        <v>5954</v>
      </c>
      <c r="M67" s="5">
        <v>44308.0</v>
      </c>
      <c r="N67" s="2" t="s">
        <v>6242</v>
      </c>
      <c r="O67" s="6" t="s">
        <v>6243</v>
      </c>
      <c r="P67" s="7" t="str">
        <f>HYPERLINK("https://drive.google.com/file/d/1B560Ixs-Kv_pvYOu3PAIbQXo8mKVrSvB/view?usp=drivesdk","Hayat Saaid Abdulkarim - بەرزڕاگرتنی ڕۆژی ڕۆژنامەگەریی کوردی")</f>
        <v>Hayat Saaid Abdulkarim - بەرزڕاگرتنی ڕۆژی ڕۆژنامەگەریی کوردی</v>
      </c>
      <c r="Q67" s="2" t="s">
        <v>6244</v>
      </c>
      <c r="R67" s="2"/>
      <c r="S67" s="2"/>
      <c r="T67" s="2"/>
      <c r="U67" s="2"/>
      <c r="V67" s="2"/>
    </row>
    <row r="68">
      <c r="A68" s="4">
        <v>44308.90230246528</v>
      </c>
      <c r="B68" s="8" t="s">
        <v>5524</v>
      </c>
      <c r="C68" s="2" t="s">
        <v>3874</v>
      </c>
      <c r="D68" s="2" t="s">
        <v>158</v>
      </c>
      <c r="E68" s="2" t="s">
        <v>159</v>
      </c>
      <c r="F68" s="2" t="s">
        <v>229</v>
      </c>
      <c r="G68" s="2" t="s">
        <v>275</v>
      </c>
      <c r="H68" s="2" t="s">
        <v>231</v>
      </c>
      <c r="I68" s="2" t="s">
        <v>3875</v>
      </c>
      <c r="J68" s="2" t="s">
        <v>197</v>
      </c>
      <c r="L68" s="2" t="s">
        <v>5954</v>
      </c>
      <c r="M68" s="5">
        <v>44308.0</v>
      </c>
      <c r="N68" s="2" t="s">
        <v>6245</v>
      </c>
      <c r="O68" s="6" t="s">
        <v>6246</v>
      </c>
      <c r="P68" s="7" t="str">
        <f>HYPERLINK("https://drive.google.com/file/d/1KigFrM8XR4EAOQWD0pjGp1GJBTIAHMxp/view?usp=drivesdk","Ali Hamad Osman - بەرزڕاگرتنی ڕۆژی ڕۆژنامەگەریی کوردی")</f>
        <v>Ali Hamad Osman - بەرزڕاگرتنی ڕۆژی ڕۆژنامەگەریی کوردی</v>
      </c>
      <c r="Q68" s="2" t="s">
        <v>6247</v>
      </c>
      <c r="R68" s="2"/>
      <c r="S68" s="2"/>
      <c r="T68" s="2"/>
      <c r="U68" s="2"/>
      <c r="V68" s="2"/>
    </row>
    <row r="69">
      <c r="A69" s="4">
        <v>44308.90252321759</v>
      </c>
      <c r="B69" s="8" t="s">
        <v>5524</v>
      </c>
      <c r="C69" s="2" t="s">
        <v>6248</v>
      </c>
      <c r="D69" s="2" t="s">
        <v>171</v>
      </c>
      <c r="E69" s="2" t="s">
        <v>289</v>
      </c>
      <c r="F69" s="2" t="s">
        <v>4227</v>
      </c>
      <c r="G69" s="2" t="s">
        <v>3559</v>
      </c>
      <c r="H69" s="2" t="s">
        <v>6249</v>
      </c>
      <c r="I69" s="2" t="s">
        <v>6250</v>
      </c>
      <c r="J69" s="2" t="s">
        <v>197</v>
      </c>
      <c r="L69" s="2" t="s">
        <v>5954</v>
      </c>
      <c r="M69" s="5">
        <v>44308.0</v>
      </c>
      <c r="N69" s="2" t="s">
        <v>6251</v>
      </c>
      <c r="O69" s="6" t="s">
        <v>6252</v>
      </c>
      <c r="P69" s="7" t="str">
        <f>HYPERLINK("https://drive.google.com/file/d/1ty95VDNanPCPF0NPgUnzL19HYaBlGdb-/view?usp=drivesdk","Prof. Dr Deldar Ghafur Hamadameen  - بەرزڕاگرتنی ڕۆژی ڕۆژنامەگەریی کوردی")</f>
        <v>Prof. Dr Deldar Ghafur Hamadameen  - بەرزڕاگرتنی ڕۆژی ڕۆژنامەگەریی کوردی</v>
      </c>
      <c r="Q69" s="2" t="s">
        <v>6253</v>
      </c>
      <c r="R69" s="2"/>
      <c r="S69" s="2"/>
      <c r="T69" s="2"/>
      <c r="U69" s="2"/>
      <c r="V69" s="2"/>
    </row>
    <row r="70">
      <c r="A70" s="4">
        <v>44308.9049549537</v>
      </c>
      <c r="B70" s="8" t="s">
        <v>5524</v>
      </c>
      <c r="C70" s="2" t="s">
        <v>6254</v>
      </c>
      <c r="D70" s="2" t="s">
        <v>171</v>
      </c>
      <c r="E70" s="2" t="s">
        <v>159</v>
      </c>
      <c r="F70" s="2" t="s">
        <v>213</v>
      </c>
      <c r="G70" s="2" t="s">
        <v>6255</v>
      </c>
      <c r="H70" s="2" t="s">
        <v>5369</v>
      </c>
      <c r="I70" s="2" t="s">
        <v>6256</v>
      </c>
      <c r="J70" s="2" t="s">
        <v>177</v>
      </c>
      <c r="K70" s="2" t="s">
        <v>349</v>
      </c>
      <c r="L70" s="2" t="s">
        <v>5954</v>
      </c>
      <c r="M70" s="5">
        <v>44308.0</v>
      </c>
      <c r="N70" s="2" t="s">
        <v>6257</v>
      </c>
      <c r="O70" s="6" t="s">
        <v>6258</v>
      </c>
      <c r="P70" s="7" t="str">
        <f>HYPERLINK("https://drive.google.com/file/d/1F9fc_jfFlOgzDsnD7h_JboWB8fIjFgRW/view?usp=drivesdk","MAJIDA ALI MALA SADIQ - بەرزڕاگرتنی ڕۆژی ڕۆژنامەگەریی کوردی")</f>
        <v>MAJIDA ALI MALA SADIQ - بەرزڕاگرتنی ڕۆژی ڕۆژنامەگەریی کوردی</v>
      </c>
      <c r="Q70" s="2" t="s">
        <v>6259</v>
      </c>
      <c r="R70" s="2"/>
      <c r="S70" s="2"/>
      <c r="T70" s="2"/>
      <c r="U70" s="2"/>
      <c r="V70" s="2"/>
    </row>
    <row r="71">
      <c r="A71" s="4">
        <v>44308.90566472222</v>
      </c>
      <c r="B71" s="8" t="s">
        <v>5524</v>
      </c>
      <c r="C71" s="2" t="s">
        <v>2315</v>
      </c>
      <c r="D71" s="2" t="s">
        <v>171</v>
      </c>
      <c r="E71" s="2" t="s">
        <v>172</v>
      </c>
      <c r="F71" s="2" t="s">
        <v>229</v>
      </c>
      <c r="G71" s="2" t="s">
        <v>245</v>
      </c>
      <c r="H71" s="2" t="s">
        <v>816</v>
      </c>
      <c r="I71" s="2" t="s">
        <v>437</v>
      </c>
      <c r="J71" s="2" t="s">
        <v>197</v>
      </c>
      <c r="L71" s="2" t="s">
        <v>5954</v>
      </c>
      <c r="M71" s="5">
        <v>44308.0</v>
      </c>
      <c r="N71" s="2" t="s">
        <v>6260</v>
      </c>
      <c r="O71" s="6" t="s">
        <v>6261</v>
      </c>
      <c r="P71" s="7" t="str">
        <f>HYPERLINK("https://drive.google.com/file/d/1DMnirHIrIXIyGMWgyUcZW03eiiRv9rAs/view?usp=drivesdk","Dr. NAQEE HAMZAH JASIM AL SIYAF - بەرزڕاگرتنی ڕۆژی ڕۆژنامەگەریی کوردی")</f>
        <v>Dr. NAQEE HAMZAH JASIM AL SIYAF - بەرزڕاگرتنی ڕۆژی ڕۆژنامەگەریی کوردی</v>
      </c>
      <c r="Q71" s="2" t="s">
        <v>6262</v>
      </c>
      <c r="R71" s="2"/>
      <c r="S71" s="2"/>
      <c r="T71" s="2"/>
      <c r="U71" s="2"/>
      <c r="V71" s="2"/>
    </row>
    <row r="72">
      <c r="A72" s="4">
        <v>44308.90699821759</v>
      </c>
      <c r="B72" s="8" t="s">
        <v>5524</v>
      </c>
      <c r="C72" s="2" t="s">
        <v>2315</v>
      </c>
      <c r="D72" s="2" t="s">
        <v>171</v>
      </c>
      <c r="E72" s="2" t="s">
        <v>172</v>
      </c>
      <c r="F72" s="2" t="s">
        <v>229</v>
      </c>
      <c r="G72" s="2" t="s">
        <v>245</v>
      </c>
      <c r="H72" s="2" t="s">
        <v>816</v>
      </c>
      <c r="I72" s="2" t="s">
        <v>437</v>
      </c>
      <c r="J72" s="2" t="s">
        <v>197</v>
      </c>
      <c r="L72" s="2" t="s">
        <v>5954</v>
      </c>
      <c r="M72" s="5">
        <v>44308.0</v>
      </c>
      <c r="N72" s="2" t="s">
        <v>6263</v>
      </c>
      <c r="O72" s="6" t="s">
        <v>6264</v>
      </c>
      <c r="P72" s="7" t="str">
        <f>HYPERLINK("https://drive.google.com/file/d/1f9ebi96hoBiRdjH_dxfo0lOcAv-D0N29/view?usp=drivesdk","Dr. NAQEE HAMZAH JASIM AL SIYAF - بەرزڕاگرتنی ڕۆژی ڕۆژنامەگەریی کوردی")</f>
        <v>Dr. NAQEE HAMZAH JASIM AL SIYAF - بەرزڕاگرتنی ڕۆژی ڕۆژنامەگەریی کوردی</v>
      </c>
      <c r="Q72" s="2" t="s">
        <v>6262</v>
      </c>
      <c r="R72" s="2"/>
      <c r="S72" s="2"/>
      <c r="T72" s="2"/>
      <c r="U72" s="2"/>
      <c r="V72" s="2"/>
    </row>
    <row r="73">
      <c r="A73" s="4">
        <v>44308.90748866898</v>
      </c>
      <c r="B73" s="8" t="s">
        <v>5524</v>
      </c>
      <c r="C73" s="2" t="s">
        <v>2085</v>
      </c>
      <c r="D73" s="2" t="s">
        <v>158</v>
      </c>
      <c r="E73" s="2" t="s">
        <v>159</v>
      </c>
      <c r="F73" s="2" t="s">
        <v>229</v>
      </c>
      <c r="G73" s="2" t="s">
        <v>1483</v>
      </c>
      <c r="H73" s="2" t="s">
        <v>4102</v>
      </c>
      <c r="I73" s="2" t="s">
        <v>2086</v>
      </c>
      <c r="J73" s="2" t="s">
        <v>177</v>
      </c>
      <c r="K73" s="2" t="s">
        <v>349</v>
      </c>
      <c r="L73" s="2" t="s">
        <v>5954</v>
      </c>
      <c r="M73" s="5">
        <v>44308.0</v>
      </c>
      <c r="N73" s="2" t="s">
        <v>6265</v>
      </c>
      <c r="O73" s="6" t="s">
        <v>6266</v>
      </c>
      <c r="P73" s="7" t="str">
        <f>HYPERLINK("https://drive.google.com/file/d/1IjT-C8DhjQpngJS6Jl0ZJKfStY8QK6qY/view?usp=drivesdk","Hameed Hameed Nabee - بەرزڕاگرتنی ڕۆژی ڕۆژنامەگەریی کوردی")</f>
        <v>Hameed Hameed Nabee - بەرزڕاگرتنی ڕۆژی ڕۆژنامەگەریی کوردی</v>
      </c>
      <c r="Q73" s="2" t="s">
        <v>6267</v>
      </c>
      <c r="R73" s="2"/>
      <c r="S73" s="2"/>
      <c r="T73" s="2"/>
      <c r="U73" s="2"/>
      <c r="V73" s="2"/>
    </row>
    <row r="74">
      <c r="A74" s="4">
        <v>44308.913349803246</v>
      </c>
      <c r="B74" s="8" t="s">
        <v>5524</v>
      </c>
      <c r="C74" s="2" t="s">
        <v>6268</v>
      </c>
      <c r="D74" s="2" t="s">
        <v>158</v>
      </c>
      <c r="E74" s="2" t="s">
        <v>159</v>
      </c>
      <c r="F74" s="2" t="s">
        <v>2553</v>
      </c>
      <c r="G74" s="2" t="s">
        <v>3559</v>
      </c>
      <c r="H74" s="2" t="s">
        <v>231</v>
      </c>
      <c r="I74" s="2" t="s">
        <v>6269</v>
      </c>
      <c r="J74" s="2" t="s">
        <v>197</v>
      </c>
      <c r="L74" s="2" t="s">
        <v>5954</v>
      </c>
      <c r="M74" s="5">
        <v>44308.0</v>
      </c>
      <c r="N74" s="2" t="s">
        <v>6270</v>
      </c>
      <c r="O74" s="6" t="s">
        <v>6271</v>
      </c>
      <c r="P74" s="7" t="str">
        <f>HYPERLINK("https://drive.google.com/file/d/1ynkSsSlCVo852dSQSHXNsmUfoIMGsnOs/view?usp=drivesdk","Sulaiman hishyar muhemmed - بەرزڕاگرتنی ڕۆژی ڕۆژنامەگەریی کوردی")</f>
        <v>Sulaiman hishyar muhemmed - بەرزڕاگرتنی ڕۆژی ڕۆژنامەگەریی کوردی</v>
      </c>
      <c r="Q74" s="2" t="s">
        <v>6272</v>
      </c>
      <c r="R74" s="2"/>
      <c r="S74" s="2"/>
      <c r="T74" s="2"/>
      <c r="U74" s="2"/>
      <c r="V74" s="2"/>
    </row>
    <row r="75">
      <c r="A75" s="4">
        <v>44308.91363755787</v>
      </c>
      <c r="B75" s="8" t="s">
        <v>5524</v>
      </c>
      <c r="C75" s="2" t="s">
        <v>6181</v>
      </c>
      <c r="D75" s="2" t="s">
        <v>585</v>
      </c>
      <c r="E75" s="2" t="s">
        <v>593</v>
      </c>
      <c r="F75" s="2" t="s">
        <v>221</v>
      </c>
      <c r="G75" s="2" t="s">
        <v>1163</v>
      </c>
      <c r="H75" s="2" t="s">
        <v>6182</v>
      </c>
      <c r="I75" s="2" t="s">
        <v>6273</v>
      </c>
      <c r="J75" s="2" t="s">
        <v>197</v>
      </c>
      <c r="L75" s="2" t="s">
        <v>5954</v>
      </c>
      <c r="M75" s="5">
        <v>44308.0</v>
      </c>
      <c r="N75" s="2" t="s">
        <v>6274</v>
      </c>
      <c r="O75" s="6" t="s">
        <v>6275</v>
      </c>
      <c r="P75" s="7" t="str">
        <f>HYPERLINK("https://drive.google.com/file/d/1HRcWEEM-9JUbfg-4NkX4HANbAYDLJCtA/view?usp=drivesdk","Layla Mikail mstafa  - بەرزڕاگرتنی ڕۆژی ڕۆژنامەگەریی کوردی")</f>
        <v>Layla Mikail mstafa  - بەرزڕاگرتنی ڕۆژی ڕۆژنامەگەریی کوردی</v>
      </c>
      <c r="Q75" s="2" t="s">
        <v>6276</v>
      </c>
      <c r="R75" s="2"/>
      <c r="S75" s="2"/>
      <c r="T75" s="2"/>
      <c r="U75" s="2"/>
      <c r="V75" s="2"/>
    </row>
    <row r="76">
      <c r="A76" s="4">
        <v>44308.91422569445</v>
      </c>
      <c r="B76" s="8" t="s">
        <v>5524</v>
      </c>
      <c r="C76" s="2" t="s">
        <v>1664</v>
      </c>
      <c r="D76" s="2" t="s">
        <v>171</v>
      </c>
      <c r="E76" s="2" t="s">
        <v>172</v>
      </c>
      <c r="F76" s="2" t="s">
        <v>229</v>
      </c>
      <c r="G76" s="2" t="s">
        <v>230</v>
      </c>
      <c r="H76" s="2" t="s">
        <v>231</v>
      </c>
      <c r="I76" s="2" t="s">
        <v>6277</v>
      </c>
      <c r="J76" s="2" t="s">
        <v>164</v>
      </c>
      <c r="L76" s="2" t="s">
        <v>5954</v>
      </c>
      <c r="M76" s="5">
        <v>44308.0</v>
      </c>
      <c r="N76" s="2" t="s">
        <v>6278</v>
      </c>
      <c r="O76" s="6" t="s">
        <v>6279</v>
      </c>
      <c r="P76" s="7" t="str">
        <f>HYPERLINK("https://drive.google.com/file/d/1yczDXp55aFoW-vHcviG6bPepLa3sF6DD/view?usp=drivesdk","kaifi Muhammad Aziz - بەرزڕاگرتنی ڕۆژی ڕۆژنامەگەریی کوردی")</f>
        <v>kaifi Muhammad Aziz - بەرزڕاگرتنی ڕۆژی ڕۆژنامەگەریی کوردی</v>
      </c>
      <c r="Q76" s="2" t="s">
        <v>6280</v>
      </c>
      <c r="R76" s="2"/>
      <c r="S76" s="2"/>
      <c r="T76" s="2"/>
      <c r="U76" s="2"/>
      <c r="V76" s="2"/>
    </row>
    <row r="77">
      <c r="A77" s="4">
        <v>44308.92116597222</v>
      </c>
      <c r="B77" s="8" t="s">
        <v>5524</v>
      </c>
      <c r="C77" s="2" t="s">
        <v>260</v>
      </c>
      <c r="D77" s="2" t="s">
        <v>171</v>
      </c>
      <c r="E77" s="2" t="s">
        <v>202</v>
      </c>
      <c r="F77" s="2" t="s">
        <v>152</v>
      </c>
      <c r="G77" s="2" t="s">
        <v>153</v>
      </c>
      <c r="H77" s="2" t="s">
        <v>527</v>
      </c>
      <c r="I77" s="2" t="s">
        <v>262</v>
      </c>
      <c r="J77" s="2" t="s">
        <v>197</v>
      </c>
      <c r="L77" s="2" t="s">
        <v>5954</v>
      </c>
      <c r="M77" s="5">
        <v>44308.0</v>
      </c>
      <c r="N77" s="2" t="s">
        <v>6281</v>
      </c>
      <c r="O77" s="6" t="s">
        <v>6282</v>
      </c>
      <c r="P77" s="7" t="str">
        <f>HYPERLINK("https://drive.google.com/file/d/1TYU6GmPXCc-0AFMmFsGqAo7uZpoU5UgZ/view?usp=drivesdk","saadaldeen muhammad nuri saed - بەرزڕاگرتنی ڕۆژی ڕۆژنامەگەریی کوردی")</f>
        <v>saadaldeen muhammad nuri saed - بەرزڕاگرتنی ڕۆژی ڕۆژنامەگەریی کوردی</v>
      </c>
      <c r="Q77" s="2" t="s">
        <v>6283</v>
      </c>
      <c r="R77" s="2"/>
      <c r="S77" s="2"/>
      <c r="T77" s="2"/>
      <c r="U77" s="2"/>
      <c r="V77" s="2"/>
    </row>
    <row r="78">
      <c r="A78" s="4">
        <v>44308.92183697916</v>
      </c>
      <c r="B78" s="8" t="s">
        <v>5524</v>
      </c>
      <c r="C78" s="2" t="s">
        <v>5494</v>
      </c>
      <c r="D78" s="2" t="s">
        <v>171</v>
      </c>
      <c r="E78" s="2" t="s">
        <v>172</v>
      </c>
      <c r="F78" s="2" t="s">
        <v>221</v>
      </c>
      <c r="G78" s="2" t="s">
        <v>222</v>
      </c>
      <c r="H78" s="2" t="s">
        <v>612</v>
      </c>
      <c r="I78" s="2" t="s">
        <v>4081</v>
      </c>
      <c r="J78" s="2" t="s">
        <v>197</v>
      </c>
      <c r="K78" s="8" t="s">
        <v>978</v>
      </c>
      <c r="L78" s="2" t="s">
        <v>5954</v>
      </c>
      <c r="M78" s="5">
        <v>44308.0</v>
      </c>
      <c r="N78" s="2" t="s">
        <v>6284</v>
      </c>
      <c r="O78" s="6" t="s">
        <v>6285</v>
      </c>
      <c r="P78" s="7" t="str">
        <f>HYPERLINK("https://drive.google.com/file/d/1IbCEGE8oYnQXi81i47kNxDJtPINUJqrL/view?usp=drivesdk","Talib Muhmmad sharif Omer - بەرزڕاگرتنی ڕۆژی ڕۆژنامەگەریی کوردی")</f>
        <v>Talib Muhmmad sharif Omer - بەرزڕاگرتنی ڕۆژی ڕۆژنامەگەریی کوردی</v>
      </c>
      <c r="Q78" s="2" t="s">
        <v>6286</v>
      </c>
      <c r="R78" s="2"/>
      <c r="S78" s="2"/>
      <c r="T78" s="2"/>
      <c r="U78" s="2"/>
      <c r="V78" s="2"/>
    </row>
    <row r="79">
      <c r="A79" s="4">
        <v>44308.9220269213</v>
      </c>
      <c r="B79" s="8" t="s">
        <v>5524</v>
      </c>
      <c r="C79" s="2" t="s">
        <v>6287</v>
      </c>
      <c r="D79" s="2" t="s">
        <v>158</v>
      </c>
      <c r="E79" s="2" t="s">
        <v>159</v>
      </c>
      <c r="F79" s="2" t="s">
        <v>6288</v>
      </c>
      <c r="G79" s="2" t="s">
        <v>6289</v>
      </c>
      <c r="H79" s="2" t="s">
        <v>2193</v>
      </c>
      <c r="I79" s="2" t="s">
        <v>6290</v>
      </c>
      <c r="J79" s="2" t="s">
        <v>177</v>
      </c>
      <c r="L79" s="2" t="s">
        <v>5954</v>
      </c>
      <c r="M79" s="5">
        <v>44308.0</v>
      </c>
      <c r="N79" s="2" t="s">
        <v>6291</v>
      </c>
      <c r="O79" s="6" t="s">
        <v>6292</v>
      </c>
      <c r="P79" s="7" t="str">
        <f>HYPERLINK("https://drive.google.com/file/d/17BhaNNcWo-O3csej015tHNRwOJ9MzLmN/view?usp=drivesdk","choman sabah saeed - بەرزڕاگرتنی ڕۆژی ڕۆژنامەگەریی کوردی")</f>
        <v>choman sabah saeed - بەرزڕاگرتنی ڕۆژی ڕۆژنامەگەریی کوردی</v>
      </c>
      <c r="Q79" s="2" t="s">
        <v>6293</v>
      </c>
      <c r="R79" s="2"/>
      <c r="S79" s="2"/>
      <c r="T79" s="2"/>
      <c r="U79" s="2"/>
      <c r="V79" s="2"/>
    </row>
    <row r="80">
      <c r="A80" s="4">
        <v>44308.92285070602</v>
      </c>
      <c r="B80" s="8" t="s">
        <v>5524</v>
      </c>
      <c r="C80" s="2" t="s">
        <v>260</v>
      </c>
      <c r="D80" s="2" t="s">
        <v>171</v>
      </c>
      <c r="E80" s="2" t="s">
        <v>202</v>
      </c>
      <c r="F80" s="2" t="s">
        <v>152</v>
      </c>
      <c r="G80" s="2" t="s">
        <v>153</v>
      </c>
      <c r="H80" s="2" t="s">
        <v>527</v>
      </c>
      <c r="I80" s="2" t="s">
        <v>262</v>
      </c>
      <c r="J80" s="2" t="s">
        <v>164</v>
      </c>
      <c r="L80" s="2" t="s">
        <v>5954</v>
      </c>
      <c r="M80" s="5">
        <v>44308.0</v>
      </c>
      <c r="N80" s="2" t="s">
        <v>6294</v>
      </c>
      <c r="O80" s="6" t="s">
        <v>6295</v>
      </c>
      <c r="P80" s="7" t="str">
        <f>HYPERLINK("https://drive.google.com/file/d/1YvPxgi-T-Qd0rI5UInOLScq39Q04ppcz/view?usp=drivesdk","saadaldeen muhammad nuri saed - بەرزڕاگرتنی ڕۆژی ڕۆژنامەگەریی کوردی")</f>
        <v>saadaldeen muhammad nuri saed - بەرزڕاگرتنی ڕۆژی ڕۆژنامەگەریی کوردی</v>
      </c>
      <c r="Q80" s="2" t="s">
        <v>6296</v>
      </c>
      <c r="R80" s="2"/>
      <c r="S80" s="2"/>
      <c r="T80" s="2"/>
      <c r="U80" s="2"/>
      <c r="V80" s="2"/>
    </row>
    <row r="81">
      <c r="A81" s="4">
        <v>44308.92392349537</v>
      </c>
      <c r="B81" s="8" t="s">
        <v>5524</v>
      </c>
      <c r="C81" s="2" t="s">
        <v>6297</v>
      </c>
      <c r="D81" s="2" t="s">
        <v>171</v>
      </c>
      <c r="E81" s="2" t="s">
        <v>172</v>
      </c>
      <c r="F81" s="2" t="s">
        <v>1776</v>
      </c>
      <c r="G81" s="2" t="s">
        <v>6298</v>
      </c>
      <c r="H81" s="2" t="s">
        <v>1142</v>
      </c>
      <c r="I81" s="2" t="s">
        <v>6299</v>
      </c>
      <c r="J81" s="2" t="s">
        <v>197</v>
      </c>
      <c r="K81" s="2" t="s">
        <v>6300</v>
      </c>
      <c r="L81" s="2" t="s">
        <v>5954</v>
      </c>
      <c r="M81" s="5">
        <v>44308.0</v>
      </c>
      <c r="N81" s="2" t="s">
        <v>6301</v>
      </c>
      <c r="O81" s="6" t="s">
        <v>6302</v>
      </c>
      <c r="P81" s="7" t="str">
        <f>HYPERLINK("https://drive.google.com/file/d/1GzG0eR-V0iCqiSfTuw4DHwfJU7aL2Myn/view?usp=drivesdk","Dr.Salar Abdullah Ahmad - بەرزڕاگرتنی ڕۆژی ڕۆژنامەگەریی کوردی")</f>
        <v>Dr.Salar Abdullah Ahmad - بەرزڕاگرتنی ڕۆژی ڕۆژنامەگەریی کوردی</v>
      </c>
      <c r="Q81" s="2" t="s">
        <v>6303</v>
      </c>
      <c r="R81" s="2"/>
      <c r="S81" s="2"/>
      <c r="T81" s="2"/>
      <c r="U81" s="2"/>
      <c r="V81" s="2"/>
    </row>
    <row r="82">
      <c r="A82" s="4">
        <v>44308.92408318287</v>
      </c>
      <c r="B82" s="8" t="s">
        <v>5524</v>
      </c>
      <c r="C82" s="2" t="s">
        <v>6304</v>
      </c>
      <c r="D82" s="2" t="s">
        <v>171</v>
      </c>
      <c r="E82" s="2" t="s">
        <v>172</v>
      </c>
      <c r="F82" s="2" t="s">
        <v>6305</v>
      </c>
      <c r="G82" s="2" t="s">
        <v>3437</v>
      </c>
      <c r="H82" s="2" t="s">
        <v>6306</v>
      </c>
      <c r="I82" s="2" t="s">
        <v>6307</v>
      </c>
      <c r="J82" s="2" t="s">
        <v>197</v>
      </c>
      <c r="L82" s="2" t="s">
        <v>5954</v>
      </c>
      <c r="M82" s="5">
        <v>44308.0</v>
      </c>
      <c r="N82" s="2" t="s">
        <v>6308</v>
      </c>
      <c r="O82" s="6" t="s">
        <v>6309</v>
      </c>
      <c r="P82" s="7" t="str">
        <f>HYPERLINK("https://drive.google.com/file/d/1lkxjNs8gE_gFL-8ksyka4KrX1B_3pQKO/view?usp=drivesdk","Awara faraedun qadir - بەرزڕاگرتنی ڕۆژی ڕۆژنامەگەریی کوردی")</f>
        <v>Awara faraedun qadir - بەرزڕاگرتنی ڕۆژی ڕۆژنامەگەریی کوردی</v>
      </c>
      <c r="Q82" s="2" t="s">
        <v>6310</v>
      </c>
      <c r="R82" s="2"/>
      <c r="S82" s="2"/>
      <c r="T82" s="2"/>
      <c r="U82" s="2"/>
      <c r="V82" s="2"/>
    </row>
    <row r="83">
      <c r="A83" s="4">
        <v>44308.924466145836</v>
      </c>
      <c r="B83" s="8" t="s">
        <v>5524</v>
      </c>
      <c r="C83" s="2" t="s">
        <v>6311</v>
      </c>
      <c r="D83" s="2" t="s">
        <v>1016</v>
      </c>
      <c r="E83" s="2" t="s">
        <v>741</v>
      </c>
      <c r="F83" s="2" t="s">
        <v>1289</v>
      </c>
      <c r="G83" s="2" t="s">
        <v>441</v>
      </c>
      <c r="H83" s="2" t="s">
        <v>6312</v>
      </c>
      <c r="I83" s="2" t="s">
        <v>5981</v>
      </c>
      <c r="J83" s="2" t="s">
        <v>177</v>
      </c>
      <c r="L83" s="2" t="s">
        <v>5954</v>
      </c>
      <c r="M83" s="5">
        <v>44308.0</v>
      </c>
      <c r="N83" s="2" t="s">
        <v>6313</v>
      </c>
      <c r="O83" s="6" t="s">
        <v>6314</v>
      </c>
      <c r="P83" s="7" t="str">
        <f>HYPERLINK("https://drive.google.com/file/d/1bLz0OE8whz5hgdmX8dCOFDmNxNe2YXHv/view?usp=drivesdk","Vina Muhsin Rashid - بەرزڕاگرتنی ڕۆژی ڕۆژنامەگەریی کوردی")</f>
        <v>Vina Muhsin Rashid - بەرزڕاگرتنی ڕۆژی ڕۆژنامەگەریی کوردی</v>
      </c>
      <c r="Q83" s="2" t="s">
        <v>6315</v>
      </c>
      <c r="R83" s="2"/>
      <c r="S83" s="2"/>
      <c r="T83" s="2"/>
      <c r="U83" s="2"/>
      <c r="V83" s="2"/>
    </row>
    <row r="84">
      <c r="A84" s="4">
        <v>44308.92558230324</v>
      </c>
      <c r="B84" s="8" t="s">
        <v>5524</v>
      </c>
      <c r="C84" s="2" t="s">
        <v>6316</v>
      </c>
      <c r="D84" s="2" t="s">
        <v>4140</v>
      </c>
      <c r="E84" s="2" t="s">
        <v>6317</v>
      </c>
      <c r="F84" s="2" t="s">
        <v>152</v>
      </c>
      <c r="G84" s="2" t="s">
        <v>275</v>
      </c>
      <c r="H84" s="2" t="s">
        <v>6318</v>
      </c>
      <c r="I84" s="2" t="s">
        <v>6319</v>
      </c>
      <c r="J84" s="2" t="s">
        <v>197</v>
      </c>
      <c r="K84" s="8" t="s">
        <v>978</v>
      </c>
      <c r="L84" s="2" t="s">
        <v>5954</v>
      </c>
      <c r="M84" s="5">
        <v>44308.0</v>
      </c>
      <c r="N84" s="2" t="s">
        <v>6320</v>
      </c>
      <c r="O84" s="6" t="s">
        <v>6321</v>
      </c>
      <c r="P84" s="7" t="str">
        <f>HYPERLINK("https://drive.google.com/file/d/1KNQpsq3DvT8J5DarUVmaKwjCYHcwLZ5X/view?usp=drivesdk","hero tofeeq hasan - بەرزڕاگرتنی ڕۆژی ڕۆژنامەگەریی کوردی")</f>
        <v>hero tofeeq hasan - بەرزڕاگرتنی ڕۆژی ڕۆژنامەگەریی کوردی</v>
      </c>
      <c r="Q84" s="2" t="s">
        <v>6322</v>
      </c>
      <c r="R84" s="2"/>
      <c r="S84" s="2"/>
      <c r="T84" s="2"/>
      <c r="U84" s="2"/>
      <c r="V84" s="2"/>
    </row>
    <row r="85">
      <c r="A85" s="4">
        <v>44308.92573313657</v>
      </c>
      <c r="B85" s="8" t="s">
        <v>5524</v>
      </c>
      <c r="C85" s="2" t="s">
        <v>6323</v>
      </c>
      <c r="D85" s="2" t="s">
        <v>585</v>
      </c>
      <c r="E85" s="2" t="s">
        <v>4061</v>
      </c>
      <c r="F85" s="2" t="s">
        <v>961</v>
      </c>
      <c r="G85" s="2" t="s">
        <v>471</v>
      </c>
      <c r="H85" s="2" t="s">
        <v>6324</v>
      </c>
      <c r="I85" s="2" t="s">
        <v>6325</v>
      </c>
      <c r="J85" s="2" t="s">
        <v>177</v>
      </c>
      <c r="K85" s="2" t="s">
        <v>6326</v>
      </c>
      <c r="L85" s="2" t="s">
        <v>5954</v>
      </c>
      <c r="M85" s="5">
        <v>44308.0</v>
      </c>
      <c r="N85" s="2" t="s">
        <v>6327</v>
      </c>
      <c r="O85" s="6" t="s">
        <v>6328</v>
      </c>
      <c r="P85" s="7" t="str">
        <f>HYPERLINK("https://drive.google.com/file/d/1WS-Ea_fIi1SxgTCSUVC9Bcw7xdNC-UOv/view?usp=drivesdk","Sumaye qadr Mahrof  - بەرزڕاگرتنی ڕۆژی ڕۆژنامەگەریی کوردی")</f>
        <v>Sumaye qadr Mahrof  - بەرزڕاگرتنی ڕۆژی ڕۆژنامەگەریی کوردی</v>
      </c>
      <c r="Q85" s="2" t="s">
        <v>6329</v>
      </c>
      <c r="R85" s="2"/>
      <c r="S85" s="2"/>
      <c r="T85" s="2"/>
      <c r="U85" s="2"/>
      <c r="V85" s="2"/>
    </row>
    <row r="86">
      <c r="A86" s="4">
        <v>44308.92614271991</v>
      </c>
      <c r="B86" s="8" t="s">
        <v>5524</v>
      </c>
      <c r="C86" s="2" t="s">
        <v>6330</v>
      </c>
      <c r="D86" s="2" t="s">
        <v>158</v>
      </c>
      <c r="E86" s="2" t="s">
        <v>159</v>
      </c>
      <c r="F86" s="2" t="s">
        <v>229</v>
      </c>
      <c r="G86" s="2" t="s">
        <v>275</v>
      </c>
      <c r="H86" s="2" t="s">
        <v>6331</v>
      </c>
      <c r="I86" s="2" t="s">
        <v>952</v>
      </c>
      <c r="J86" s="2" t="s">
        <v>197</v>
      </c>
      <c r="L86" s="2" t="s">
        <v>5954</v>
      </c>
      <c r="M86" s="5">
        <v>44308.0</v>
      </c>
      <c r="N86" s="2" t="s">
        <v>6332</v>
      </c>
      <c r="O86" s="6" t="s">
        <v>6333</v>
      </c>
      <c r="P86" s="7" t="str">
        <f>HYPERLINK("https://drive.google.com/file/d/13QmTJXfbbp6auoT9LYZB6vjZVHTwkgTK/view?usp=drivesdk","Amed Abdullah Ahmed - بەرزڕاگرتنی ڕۆژی ڕۆژنامەگەریی کوردی")</f>
        <v>Amed Abdullah Ahmed - بەرزڕاگرتنی ڕۆژی ڕۆژنامەگەریی کوردی</v>
      </c>
      <c r="Q86" s="2" t="s">
        <v>6334</v>
      </c>
      <c r="R86" s="2"/>
      <c r="S86" s="2"/>
      <c r="T86" s="2"/>
      <c r="U86" s="2"/>
      <c r="V86" s="2"/>
    </row>
    <row r="87">
      <c r="A87" s="4">
        <v>44308.926570104166</v>
      </c>
      <c r="B87" s="8" t="s">
        <v>5524</v>
      </c>
      <c r="C87" s="2" t="s">
        <v>4167</v>
      </c>
      <c r="D87" s="2" t="s">
        <v>158</v>
      </c>
      <c r="E87" s="2" t="s">
        <v>159</v>
      </c>
      <c r="F87" s="2" t="s">
        <v>221</v>
      </c>
      <c r="G87" s="2" t="s">
        <v>4960</v>
      </c>
      <c r="H87" s="2" t="s">
        <v>4168</v>
      </c>
      <c r="I87" s="2" t="s">
        <v>4169</v>
      </c>
      <c r="J87" s="2" t="s">
        <v>197</v>
      </c>
      <c r="L87" s="2" t="s">
        <v>5954</v>
      </c>
      <c r="M87" s="5">
        <v>44308.0</v>
      </c>
      <c r="N87" s="2" t="s">
        <v>6335</v>
      </c>
      <c r="O87" s="6" t="s">
        <v>6336</v>
      </c>
      <c r="P87" s="7" t="str">
        <f>HYPERLINK("https://drive.google.com/file/d/1luaFjsh1jqNxcXpoMHALJjz7Zyw8m9X4/view?usp=drivesdk","Aref Ghaderi  - بەرزڕاگرتنی ڕۆژی ڕۆژنامەگەریی کوردی")</f>
        <v>Aref Ghaderi  - بەرزڕاگرتنی ڕۆژی ڕۆژنامەگەریی کوردی</v>
      </c>
      <c r="Q87" s="2" t="s">
        <v>6337</v>
      </c>
      <c r="R87" s="2"/>
      <c r="S87" s="2"/>
      <c r="T87" s="2"/>
      <c r="U87" s="2"/>
      <c r="V87" s="2"/>
    </row>
    <row r="88">
      <c r="A88" s="4">
        <v>44308.93025422454</v>
      </c>
      <c r="B88" s="8" t="s">
        <v>5524</v>
      </c>
      <c r="C88" s="2" t="s">
        <v>5471</v>
      </c>
      <c r="D88" s="2" t="s">
        <v>158</v>
      </c>
      <c r="E88" s="2" t="s">
        <v>159</v>
      </c>
      <c r="F88" s="2" t="s">
        <v>152</v>
      </c>
      <c r="G88" s="2" t="s">
        <v>153</v>
      </c>
      <c r="H88" s="2" t="s">
        <v>932</v>
      </c>
      <c r="I88" s="2" t="s">
        <v>5472</v>
      </c>
      <c r="J88" s="2" t="s">
        <v>177</v>
      </c>
      <c r="L88" s="2" t="s">
        <v>5954</v>
      </c>
      <c r="M88" s="5">
        <v>44308.0</v>
      </c>
      <c r="N88" s="2" t="s">
        <v>6338</v>
      </c>
      <c r="O88" s="6" t="s">
        <v>6339</v>
      </c>
      <c r="P88" s="7" t="str">
        <f>HYPERLINK("https://drive.google.com/file/d/1s3Sl1XHsWEKGBv381xjfQrh9Yx3mJ6hx/view?usp=drivesdk","sirwan abdullah ahmed - بەرزڕاگرتنی ڕۆژی ڕۆژنامەگەریی کوردی")</f>
        <v>sirwan abdullah ahmed - بەرزڕاگرتنی ڕۆژی ڕۆژنامەگەریی کوردی</v>
      </c>
      <c r="Q88" s="2" t="s">
        <v>6340</v>
      </c>
      <c r="R88" s="2"/>
      <c r="S88" s="2"/>
      <c r="T88" s="2"/>
      <c r="U88" s="2"/>
      <c r="V88" s="2"/>
    </row>
    <row r="89">
      <c r="A89" s="4">
        <v>44308.930274293976</v>
      </c>
      <c r="B89" s="8" t="s">
        <v>5524</v>
      </c>
      <c r="C89" s="2" t="s">
        <v>6341</v>
      </c>
      <c r="D89" s="2" t="s">
        <v>158</v>
      </c>
      <c r="E89" s="2" t="s">
        <v>159</v>
      </c>
      <c r="F89" s="2" t="s">
        <v>221</v>
      </c>
      <c r="G89" s="2" t="s">
        <v>222</v>
      </c>
      <c r="H89" s="2" t="s">
        <v>899</v>
      </c>
      <c r="I89" s="2" t="s">
        <v>2210</v>
      </c>
      <c r="J89" s="2" t="s">
        <v>177</v>
      </c>
      <c r="K89" s="2" t="s">
        <v>6342</v>
      </c>
      <c r="L89" s="2" t="s">
        <v>5954</v>
      </c>
      <c r="M89" s="5">
        <v>44308.0</v>
      </c>
      <c r="N89" s="2" t="s">
        <v>6343</v>
      </c>
      <c r="O89" s="6" t="s">
        <v>6344</v>
      </c>
      <c r="P89" s="7" t="str">
        <f>HYPERLINK("https://drive.google.com/file/d/1WyNHBB7RnvKCk2npzv9cAkrDdF1rqF74/view?usp=drivesdk"," Haideh Ghaderi  - بەرزڕاگرتنی ڕۆژی ڕۆژنامەگەریی کوردی")</f>
        <v> Haideh Ghaderi  - بەرزڕاگرتنی ڕۆژی ڕۆژنامەگەریی کوردی</v>
      </c>
      <c r="Q89" s="2" t="s">
        <v>6345</v>
      </c>
      <c r="R89" s="2"/>
      <c r="S89" s="2"/>
      <c r="T89" s="2"/>
      <c r="U89" s="2"/>
      <c r="V89" s="2"/>
    </row>
    <row r="90">
      <c r="A90" s="4">
        <v>44308.93378653935</v>
      </c>
      <c r="B90" s="8" t="s">
        <v>5524</v>
      </c>
      <c r="C90" s="2" t="s">
        <v>6010</v>
      </c>
      <c r="D90" s="2" t="s">
        <v>171</v>
      </c>
      <c r="E90" s="2" t="s">
        <v>202</v>
      </c>
      <c r="F90" s="2" t="s">
        <v>2553</v>
      </c>
      <c r="G90" s="2" t="s">
        <v>6346</v>
      </c>
      <c r="H90" s="2" t="s">
        <v>231</v>
      </c>
      <c r="I90" s="2" t="s">
        <v>6012</v>
      </c>
      <c r="J90" s="2" t="s">
        <v>197</v>
      </c>
      <c r="L90" s="2" t="s">
        <v>5954</v>
      </c>
      <c r="M90" s="5">
        <v>44308.0</v>
      </c>
      <c r="N90" s="2" t="s">
        <v>6347</v>
      </c>
      <c r="O90" s="6" t="s">
        <v>6348</v>
      </c>
      <c r="P90" s="7" t="str">
        <f>HYPERLINK("https://drive.google.com/file/d/1We5kJqXLA9aHJvkoYR83ozlUSsYHr04t/view?usp=drivesdk","Sulaiman ismail rajab - بەرزڕاگرتنی ڕۆژی ڕۆژنامەگەریی کوردی")</f>
        <v>Sulaiman ismail rajab - بەرزڕاگرتنی ڕۆژی ڕۆژنامەگەریی کوردی</v>
      </c>
      <c r="Q90" s="2" t="s">
        <v>6349</v>
      </c>
      <c r="R90" s="2"/>
      <c r="S90" s="2"/>
      <c r="T90" s="2"/>
      <c r="U90" s="2"/>
      <c r="V90" s="2"/>
    </row>
    <row r="91">
      <c r="A91" s="4">
        <v>44308.934453553244</v>
      </c>
      <c r="B91" s="8" t="s">
        <v>5524</v>
      </c>
      <c r="C91" s="2" t="s">
        <v>922</v>
      </c>
      <c r="D91" s="2" t="s">
        <v>158</v>
      </c>
      <c r="E91" s="2" t="s">
        <v>159</v>
      </c>
      <c r="F91" s="2" t="s">
        <v>229</v>
      </c>
      <c r="G91" s="2" t="s">
        <v>6350</v>
      </c>
      <c r="H91" s="2" t="s">
        <v>816</v>
      </c>
      <c r="I91" s="2" t="s">
        <v>926</v>
      </c>
      <c r="J91" s="2" t="s">
        <v>207</v>
      </c>
      <c r="K91" s="2" t="s">
        <v>565</v>
      </c>
      <c r="L91" s="2" t="s">
        <v>5954</v>
      </c>
      <c r="M91" s="5">
        <v>44308.0</v>
      </c>
      <c r="N91" s="2" t="s">
        <v>6351</v>
      </c>
      <c r="O91" s="6" t="s">
        <v>6352</v>
      </c>
      <c r="P91" s="7" t="str">
        <f>HYPERLINK("https://drive.google.com/file/d/1El0vTb_uVQSo5nOsz9PoPOrcWxSq8Kya/view?usp=drivesdk","Taha Aziz Ahmed - بەرزڕاگرتنی ڕۆژی ڕۆژنامەگەریی کوردی")</f>
        <v>Taha Aziz Ahmed - بەرزڕاگرتنی ڕۆژی ڕۆژنامەگەریی کوردی</v>
      </c>
      <c r="Q91" s="2" t="s">
        <v>6353</v>
      </c>
      <c r="R91" s="2"/>
      <c r="S91" s="2"/>
      <c r="T91" s="2"/>
      <c r="U91" s="2"/>
      <c r="V91" s="2"/>
    </row>
    <row r="92">
      <c r="A92" s="4">
        <v>44308.93467883102</v>
      </c>
      <c r="B92" s="8" t="s">
        <v>5524</v>
      </c>
      <c r="C92" s="2" t="s">
        <v>6354</v>
      </c>
      <c r="D92" s="2" t="s">
        <v>171</v>
      </c>
      <c r="E92" s="2" t="s">
        <v>6355</v>
      </c>
      <c r="F92" s="2" t="s">
        <v>6356</v>
      </c>
      <c r="G92" s="2" t="s">
        <v>6357</v>
      </c>
      <c r="H92" s="2" t="s">
        <v>6358</v>
      </c>
      <c r="I92" s="2" t="s">
        <v>6359</v>
      </c>
      <c r="J92" s="2" t="s">
        <v>197</v>
      </c>
      <c r="K92" s="2" t="s">
        <v>6360</v>
      </c>
      <c r="L92" s="2" t="s">
        <v>5954</v>
      </c>
      <c r="M92" s="5">
        <v>44308.0</v>
      </c>
      <c r="N92" s="2" t="s">
        <v>6361</v>
      </c>
      <c r="O92" s="6" t="s">
        <v>6362</v>
      </c>
      <c r="P92" s="7" t="str">
        <f>HYPERLINK("https://drive.google.com/file/d/1FWdVTl60HlVQl1fpztsDNCoavuzlwoNC/view?usp=drivesdk","Manijeh. Mirmokri - بەرزڕاگرتنی ڕۆژی ڕۆژنامەگەریی کوردی")</f>
        <v>Manijeh. Mirmokri - بەرزڕاگرتنی ڕۆژی ڕۆژنامەگەریی کوردی</v>
      </c>
      <c r="Q92" s="2" t="s">
        <v>6363</v>
      </c>
      <c r="R92" s="2"/>
      <c r="S92" s="2"/>
      <c r="T92" s="2"/>
      <c r="U92" s="2"/>
      <c r="V92" s="2"/>
    </row>
    <row r="93">
      <c r="A93" s="4">
        <v>44308.936050648146</v>
      </c>
      <c r="B93" s="8" t="s">
        <v>5524</v>
      </c>
      <c r="C93" s="2" t="s">
        <v>6364</v>
      </c>
      <c r="D93" s="2" t="s">
        <v>585</v>
      </c>
      <c r="E93" s="2" t="s">
        <v>593</v>
      </c>
      <c r="F93" s="2" t="s">
        <v>6365</v>
      </c>
      <c r="G93" s="2" t="s">
        <v>6366</v>
      </c>
      <c r="H93" s="2" t="s">
        <v>6367</v>
      </c>
      <c r="I93" s="2" t="s">
        <v>6368</v>
      </c>
      <c r="J93" s="2" t="s">
        <v>164</v>
      </c>
      <c r="K93" s="2" t="s">
        <v>1979</v>
      </c>
      <c r="L93" s="2" t="s">
        <v>5954</v>
      </c>
      <c r="M93" s="5">
        <v>44308.0</v>
      </c>
      <c r="N93" s="2" t="s">
        <v>6369</v>
      </c>
      <c r="O93" s="6" t="s">
        <v>6370</v>
      </c>
      <c r="P93" s="7" t="str">
        <f>HYPERLINK("https://drive.google.com/file/d/1JnVJYCik2ovLYNauuOIkmQoO-Be9mU4V/view?usp=drivesdk","Shalaw Abdulla Ibrahim - بەرزڕاگرتنی ڕۆژی ڕۆژنامەگەریی کوردی")</f>
        <v>Shalaw Abdulla Ibrahim - بەرزڕاگرتنی ڕۆژی ڕۆژنامەگەریی کوردی</v>
      </c>
      <c r="Q93" s="2" t="s">
        <v>6371</v>
      </c>
      <c r="R93" s="2"/>
      <c r="S93" s="2"/>
      <c r="T93" s="2"/>
      <c r="U93" s="2"/>
      <c r="V93" s="2"/>
    </row>
    <row r="94">
      <c r="A94" s="4">
        <v>44308.9395272338</v>
      </c>
      <c r="B94" s="8" t="s">
        <v>5524</v>
      </c>
      <c r="C94" s="2" t="s">
        <v>6372</v>
      </c>
      <c r="D94" s="2" t="s">
        <v>158</v>
      </c>
      <c r="E94" s="2" t="s">
        <v>6373</v>
      </c>
      <c r="F94" s="2" t="s">
        <v>2834</v>
      </c>
      <c r="G94" s="2" t="s">
        <v>6374</v>
      </c>
      <c r="H94" s="2" t="s">
        <v>1239</v>
      </c>
      <c r="I94" s="2" t="s">
        <v>6375</v>
      </c>
      <c r="J94" s="2" t="s">
        <v>197</v>
      </c>
      <c r="L94" s="2" t="s">
        <v>5954</v>
      </c>
      <c r="M94" s="5">
        <v>44308.0</v>
      </c>
      <c r="N94" s="2" t="s">
        <v>6376</v>
      </c>
      <c r="O94" s="6" t="s">
        <v>6377</v>
      </c>
      <c r="P94" s="7" t="str">
        <f>HYPERLINK("https://drive.google.com/file/d/1-VdwFVfyLGdMn-XwFkBVNJA_RVluj6yb/view?usp=drivesdk","barzan kanabi taher - بەرزڕاگرتنی ڕۆژی ڕۆژنامەگەریی کوردی")</f>
        <v>barzan kanabi taher - بەرزڕاگرتنی ڕۆژی ڕۆژنامەگەریی کوردی</v>
      </c>
      <c r="Q94" s="2" t="s">
        <v>6378</v>
      </c>
      <c r="R94" s="2"/>
      <c r="S94" s="2"/>
      <c r="T94" s="2"/>
      <c r="U94" s="2"/>
      <c r="V94" s="2"/>
    </row>
    <row r="95">
      <c r="A95" s="4">
        <v>44309.44992747685</v>
      </c>
      <c r="B95" s="8" t="s">
        <v>5524</v>
      </c>
      <c r="C95" s="2" t="s">
        <v>6379</v>
      </c>
      <c r="D95" s="2" t="s">
        <v>158</v>
      </c>
      <c r="E95" s="2" t="s">
        <v>202</v>
      </c>
      <c r="F95" s="2" t="s">
        <v>6380</v>
      </c>
      <c r="G95" s="2" t="s">
        <v>6381</v>
      </c>
      <c r="H95" s="2" t="s">
        <v>6382</v>
      </c>
      <c r="I95" s="2" t="s">
        <v>6383</v>
      </c>
      <c r="J95" s="2" t="s">
        <v>207</v>
      </c>
      <c r="L95" s="2" t="s">
        <v>5954</v>
      </c>
      <c r="M95" s="5">
        <v>44308.0</v>
      </c>
      <c r="N95" s="2" t="s">
        <v>6384</v>
      </c>
      <c r="O95" s="6" t="s">
        <v>6385</v>
      </c>
      <c r="P95" s="7" t="str">
        <f>HYPERLINK("https://drive.google.com/file/d/13q3WawD7wyIV_aRFpQz7D-lkXCKUNIPJ/view?usp=drivesdk","banaz hama rashid - بەرزڕاگرتنی ڕۆژی ڕۆژنامەگەریی کوردی")</f>
        <v>banaz hama rashid - بەرزڕاگرتنی ڕۆژی ڕۆژنامەگەریی کوردی</v>
      </c>
      <c r="Q95" s="2" t="s">
        <v>6386</v>
      </c>
      <c r="R95" s="2"/>
      <c r="S95" s="2"/>
      <c r="T95" s="2"/>
      <c r="U95" s="2"/>
      <c r="V95" s="2"/>
    </row>
    <row r="96">
      <c r="A96" s="52">
        <v>44309.930124583334</v>
      </c>
      <c r="B96" s="8" t="s">
        <v>5524</v>
      </c>
      <c r="C96" s="2" t="s">
        <v>6387</v>
      </c>
      <c r="D96" s="2" t="s">
        <v>158</v>
      </c>
      <c r="E96" s="2" t="s">
        <v>159</v>
      </c>
      <c r="F96" s="2" t="s">
        <v>2553</v>
      </c>
      <c r="G96" s="2" t="s">
        <v>3559</v>
      </c>
      <c r="H96" s="2" t="s">
        <v>231</v>
      </c>
      <c r="I96" s="2" t="s">
        <v>6388</v>
      </c>
      <c r="J96" s="2" t="s">
        <v>197</v>
      </c>
      <c r="K96" s="8" t="s">
        <v>6389</v>
      </c>
      <c r="L96" s="2" t="s">
        <v>5954</v>
      </c>
      <c r="M96" s="5">
        <v>44308.0</v>
      </c>
      <c r="N96" s="2" t="s">
        <v>6390</v>
      </c>
      <c r="O96" s="6" t="s">
        <v>6391</v>
      </c>
      <c r="P96" s="7" t="str">
        <f>HYPERLINK("https://drive.google.com/file/d/1Br69X_VgQL06ZK8E7cWCjyne3Q48nu8e/view?usp=drivesdk","Sulaiman  hishyar mohammad - بەرزڕاگرتنی ڕۆژی ڕۆژنامەگەریی کوردی")</f>
        <v>Sulaiman  hishyar mohammad - بەرزڕاگرتنی ڕۆژی ڕۆژنامەگەریی کوردی</v>
      </c>
      <c r="Q96" s="2" t="s">
        <v>6392</v>
      </c>
      <c r="R96" s="2"/>
      <c r="S96" s="2"/>
      <c r="T96" s="2"/>
      <c r="U96" s="2"/>
      <c r="V96" s="2"/>
    </row>
    <row r="97">
      <c r="A97" s="4">
        <v>44317.971345729165</v>
      </c>
      <c r="B97" s="2" t="s">
        <v>4844</v>
      </c>
      <c r="C97" s="2" t="s">
        <v>937</v>
      </c>
      <c r="D97" s="2" t="s">
        <v>158</v>
      </c>
      <c r="E97" s="2" t="s">
        <v>159</v>
      </c>
      <c r="F97" s="2" t="s">
        <v>610</v>
      </c>
      <c r="G97" s="2" t="s">
        <v>916</v>
      </c>
      <c r="H97" s="2" t="s">
        <v>938</v>
      </c>
      <c r="I97" s="2" t="s">
        <v>319</v>
      </c>
      <c r="J97" s="2" t="s">
        <v>177</v>
      </c>
      <c r="L97" s="2" t="s">
        <v>1060</v>
      </c>
      <c r="M97" s="5">
        <v>44317.0</v>
      </c>
      <c r="N97" s="2" t="s">
        <v>6393</v>
      </c>
      <c r="O97" s="6" t="s">
        <v>6394</v>
      </c>
      <c r="P97" s="7" t="str">
        <f>HYPERLINK("https://drive.google.com/file/d/1C6_ileAEpaWIohmHugE9iSfmaBbx1mIC/view?usp=drivesdk","AMJAD AHMED JUMAAH - Modern sport management concepts")</f>
        <v>AMJAD AHMED JUMAAH - Modern sport management concepts</v>
      </c>
      <c r="Q97" s="2" t="s">
        <v>6395</v>
      </c>
      <c r="R97" s="2"/>
      <c r="S97" s="2"/>
      <c r="T97" s="2"/>
      <c r="U97" s="2"/>
      <c r="V97" s="2"/>
    </row>
    <row r="98">
      <c r="A98" s="4">
        <v>44317.971560254635</v>
      </c>
      <c r="B98" s="2" t="s">
        <v>4844</v>
      </c>
      <c r="C98" s="2" t="s">
        <v>6396</v>
      </c>
      <c r="D98" s="2" t="s">
        <v>171</v>
      </c>
      <c r="E98" s="2" t="s">
        <v>202</v>
      </c>
      <c r="F98" s="2" t="s">
        <v>152</v>
      </c>
      <c r="G98" s="2" t="s">
        <v>275</v>
      </c>
      <c r="H98" s="2" t="s">
        <v>527</v>
      </c>
      <c r="I98" s="2" t="s">
        <v>262</v>
      </c>
      <c r="J98" s="2" t="s">
        <v>197</v>
      </c>
      <c r="K98" s="2" t="s">
        <v>614</v>
      </c>
      <c r="L98" s="2" t="s">
        <v>1060</v>
      </c>
      <c r="M98" s="5">
        <v>44317.0</v>
      </c>
      <c r="N98" s="2" t="s">
        <v>6397</v>
      </c>
      <c r="O98" s="6" t="s">
        <v>6398</v>
      </c>
      <c r="P98" s="7" t="str">
        <f>HYPERLINK("https://drive.google.com/file/d/1QY12CszqbpiBag7uC50yPzsoN8hiLScR/view?usp=drivesdk"," saedadaldeen muhammad nuri saed - Modern sport management concepts")</f>
        <v> saedadaldeen muhammad nuri saed - Modern sport management concepts</v>
      </c>
      <c r="Q98" s="2" t="s">
        <v>6399</v>
      </c>
      <c r="R98" s="2"/>
      <c r="S98" s="2"/>
      <c r="T98" s="2"/>
      <c r="U98" s="2"/>
      <c r="V98" s="2"/>
    </row>
    <row r="99">
      <c r="A99" s="4">
        <v>44317.97181609954</v>
      </c>
      <c r="B99" s="2" t="s">
        <v>4844</v>
      </c>
      <c r="C99" s="2" t="s">
        <v>6400</v>
      </c>
      <c r="D99" s="2" t="s">
        <v>171</v>
      </c>
      <c r="E99" s="2" t="s">
        <v>202</v>
      </c>
      <c r="F99" s="2" t="s">
        <v>152</v>
      </c>
      <c r="G99" s="2" t="s">
        <v>153</v>
      </c>
      <c r="H99" s="2" t="s">
        <v>370</v>
      </c>
      <c r="I99" s="2" t="s">
        <v>1129</v>
      </c>
      <c r="J99" s="2" t="s">
        <v>177</v>
      </c>
      <c r="L99" s="2" t="s">
        <v>1060</v>
      </c>
      <c r="M99" s="5">
        <v>44317.0</v>
      </c>
      <c r="N99" s="2" t="s">
        <v>6401</v>
      </c>
      <c r="O99" s="6" t="s">
        <v>6402</v>
      </c>
      <c r="P99" s="7" t="str">
        <f>HYPERLINK("https://drive.google.com/file/d/15drW6srbtKubantkrxUrtDkrbK_bjNQ7/view?usp=drivesdk","shamal salahaddin ahmed - Modern sport management concepts")</f>
        <v>shamal salahaddin ahmed - Modern sport management concepts</v>
      </c>
      <c r="Q99" s="2" t="s">
        <v>6403</v>
      </c>
      <c r="R99" s="2"/>
      <c r="S99" s="2"/>
      <c r="T99" s="2"/>
      <c r="U99" s="2"/>
      <c r="V99" s="2"/>
    </row>
    <row r="100">
      <c r="A100" s="4">
        <v>44317.97184109954</v>
      </c>
      <c r="B100" s="2" t="s">
        <v>4844</v>
      </c>
      <c r="C100" s="2" t="s">
        <v>6404</v>
      </c>
      <c r="D100" s="2" t="s">
        <v>171</v>
      </c>
      <c r="E100" s="2" t="s">
        <v>202</v>
      </c>
      <c r="F100" s="2" t="s">
        <v>6405</v>
      </c>
      <c r="G100" s="2" t="s">
        <v>6406</v>
      </c>
      <c r="H100" s="2" t="s">
        <v>6407</v>
      </c>
      <c r="I100" s="2" t="s">
        <v>6408</v>
      </c>
      <c r="J100" s="2" t="s">
        <v>177</v>
      </c>
      <c r="K100" s="2" t="s">
        <v>558</v>
      </c>
      <c r="L100" s="2" t="s">
        <v>1060</v>
      </c>
      <c r="M100" s="5">
        <v>44317.0</v>
      </c>
      <c r="N100" s="2" t="s">
        <v>6409</v>
      </c>
      <c r="O100" s="6" t="s">
        <v>6410</v>
      </c>
      <c r="P100" s="7" t="str">
        <f>HYPERLINK("https://drive.google.com/file/d/1eJZtGzktJ1lqVnUTyCdb0bdubGU7OXo_/view?usp=drivesdk","Buthainah Hussein Ali  - Modern sport management concepts")</f>
        <v>Buthainah Hussein Ali  - Modern sport management concepts</v>
      </c>
      <c r="Q100" s="2" t="s">
        <v>6411</v>
      </c>
      <c r="R100" s="2"/>
      <c r="S100" s="2"/>
      <c r="T100" s="2"/>
      <c r="U100" s="2"/>
      <c r="V100" s="2"/>
    </row>
    <row r="101">
      <c r="A101" s="4">
        <v>44317.97217601852</v>
      </c>
      <c r="B101" s="2" t="s">
        <v>4844</v>
      </c>
      <c r="C101" s="8" t="s">
        <v>6412</v>
      </c>
      <c r="D101" s="2" t="s">
        <v>171</v>
      </c>
      <c r="E101" s="2" t="s">
        <v>289</v>
      </c>
      <c r="F101" s="8" t="s">
        <v>6413</v>
      </c>
      <c r="G101" s="8" t="s">
        <v>1376</v>
      </c>
      <c r="H101" s="8" t="s">
        <v>1703</v>
      </c>
      <c r="I101" s="2" t="s">
        <v>6414</v>
      </c>
      <c r="J101" s="2" t="s">
        <v>197</v>
      </c>
      <c r="K101" s="8" t="s">
        <v>6415</v>
      </c>
      <c r="L101" s="2" t="s">
        <v>1060</v>
      </c>
      <c r="M101" s="5">
        <v>44317.0</v>
      </c>
      <c r="N101" s="2" t="s">
        <v>6416</v>
      </c>
      <c r="O101" s="6" t="s">
        <v>6417</v>
      </c>
      <c r="P101" s="7" t="str">
        <f>HYPERLINK("https://drive.google.com/file/d/1yzBK9WJ972dAKyyIp8FssiZz2K-JfELE/view?usp=drivesdk","هاشم احمد سليمان - Modern sport management concepts")</f>
        <v>هاشم احمد سليمان - Modern sport management concepts</v>
      </c>
      <c r="Q101" s="2" t="s">
        <v>6418</v>
      </c>
      <c r="R101" s="2"/>
      <c r="S101" s="2"/>
      <c r="T101" s="2"/>
      <c r="U101" s="2"/>
      <c r="V101" s="2"/>
    </row>
    <row r="102">
      <c r="A102" s="4">
        <v>44317.97223356481</v>
      </c>
      <c r="B102" s="2" t="s">
        <v>4844</v>
      </c>
      <c r="C102" s="8" t="s">
        <v>6419</v>
      </c>
      <c r="D102" s="2" t="s">
        <v>158</v>
      </c>
      <c r="E102" s="2" t="s">
        <v>159</v>
      </c>
      <c r="F102" s="2" t="s">
        <v>152</v>
      </c>
      <c r="G102" s="8" t="s">
        <v>6420</v>
      </c>
      <c r="H102" s="8" t="s">
        <v>195</v>
      </c>
      <c r="I102" s="2" t="s">
        <v>6421</v>
      </c>
      <c r="J102" s="2" t="s">
        <v>177</v>
      </c>
      <c r="L102" s="2" t="s">
        <v>1060</v>
      </c>
      <c r="M102" s="5">
        <v>44317.0</v>
      </c>
      <c r="N102" s="2" t="s">
        <v>6422</v>
      </c>
      <c r="O102" s="6" t="s">
        <v>6423</v>
      </c>
      <c r="P102" s="7" t="str">
        <f>HYPERLINK("https://drive.google.com/file/d/1ZotoYYH34STnFf3E5Y0D0Blv2Wa3LoWx/view?usp=drivesdk","كمال نادر  - Modern sport management concepts")</f>
        <v>كمال نادر  - Modern sport management concepts</v>
      </c>
      <c r="Q102" s="2" t="s">
        <v>6424</v>
      </c>
      <c r="R102" s="2"/>
      <c r="S102" s="2"/>
      <c r="T102" s="2"/>
      <c r="U102" s="2"/>
      <c r="V102" s="2"/>
    </row>
    <row r="103">
      <c r="A103" s="4">
        <v>44317.97227900463</v>
      </c>
      <c r="B103" s="2" t="s">
        <v>4844</v>
      </c>
      <c r="C103" s="2" t="s">
        <v>922</v>
      </c>
      <c r="D103" s="2" t="s">
        <v>158</v>
      </c>
      <c r="E103" s="2" t="s">
        <v>159</v>
      </c>
      <c r="F103" s="2" t="s">
        <v>229</v>
      </c>
      <c r="G103" s="2" t="s">
        <v>275</v>
      </c>
      <c r="H103" s="2" t="s">
        <v>341</v>
      </c>
      <c r="I103" s="2" t="s">
        <v>926</v>
      </c>
      <c r="J103" s="2" t="s">
        <v>164</v>
      </c>
      <c r="K103" s="8" t="s">
        <v>6425</v>
      </c>
      <c r="L103" s="2" t="s">
        <v>1060</v>
      </c>
      <c r="M103" s="5">
        <v>44317.0</v>
      </c>
      <c r="N103" s="2" t="s">
        <v>6426</v>
      </c>
      <c r="O103" s="6" t="s">
        <v>6427</v>
      </c>
      <c r="P103" s="7" t="str">
        <f>HYPERLINK("https://drive.google.com/file/d/1Ywh1f33tOuCWFkAYQ8J9x1wkuhcvWTAg/view?usp=drivesdk","Taha Aziz Ahmed - Modern sport management concepts")</f>
        <v>Taha Aziz Ahmed - Modern sport management concepts</v>
      </c>
      <c r="Q103" s="2" t="s">
        <v>6428</v>
      </c>
      <c r="R103" s="2"/>
      <c r="S103" s="2"/>
      <c r="T103" s="2"/>
      <c r="U103" s="2"/>
      <c r="V103" s="2"/>
    </row>
    <row r="104">
      <c r="A104" s="4">
        <v>44317.97255153935</v>
      </c>
      <c r="B104" s="2" t="s">
        <v>4844</v>
      </c>
      <c r="C104" s="8" t="s">
        <v>4150</v>
      </c>
      <c r="D104" s="2" t="s">
        <v>171</v>
      </c>
      <c r="E104" s="2" t="s">
        <v>202</v>
      </c>
      <c r="F104" s="8" t="s">
        <v>4151</v>
      </c>
      <c r="G104" s="8" t="s">
        <v>5000</v>
      </c>
      <c r="H104" s="8" t="s">
        <v>5001</v>
      </c>
      <c r="I104" s="2" t="s">
        <v>2389</v>
      </c>
      <c r="J104" s="2" t="s">
        <v>197</v>
      </c>
      <c r="L104" s="2" t="s">
        <v>1060</v>
      </c>
      <c r="M104" s="5">
        <v>44317.0</v>
      </c>
      <c r="N104" s="2" t="s">
        <v>6429</v>
      </c>
      <c r="O104" s="6" t="s">
        <v>6430</v>
      </c>
      <c r="P104" s="7" t="str">
        <f>HYPERLINK("https://drive.google.com/file/d/1c7qe08UYGDTG6QJkihoK_QqcnZdRfKsl/view?usp=drivesdk","عبدالملک عوسمان  - Modern sport management concepts")</f>
        <v>عبدالملک عوسمان  - Modern sport management concepts</v>
      </c>
      <c r="Q104" s="2" t="s">
        <v>6431</v>
      </c>
      <c r="R104" s="2"/>
      <c r="S104" s="2"/>
      <c r="T104" s="2"/>
      <c r="U104" s="2"/>
      <c r="V104" s="2"/>
    </row>
    <row r="105">
      <c r="A105" s="4">
        <v>44317.97267913194</v>
      </c>
      <c r="B105" s="2" t="s">
        <v>4844</v>
      </c>
      <c r="C105" s="2" t="s">
        <v>2293</v>
      </c>
      <c r="D105" s="2" t="s">
        <v>158</v>
      </c>
      <c r="E105" s="2" t="s">
        <v>159</v>
      </c>
      <c r="F105" s="2" t="s">
        <v>152</v>
      </c>
      <c r="G105" s="2" t="s">
        <v>153</v>
      </c>
      <c r="H105" s="2" t="s">
        <v>932</v>
      </c>
      <c r="I105" s="2" t="s">
        <v>2294</v>
      </c>
      <c r="J105" s="2" t="s">
        <v>197</v>
      </c>
      <c r="L105" s="2" t="s">
        <v>1060</v>
      </c>
      <c r="M105" s="5">
        <v>44317.0</v>
      </c>
      <c r="N105" s="2" t="s">
        <v>6432</v>
      </c>
      <c r="O105" s="6" t="s">
        <v>6433</v>
      </c>
      <c r="P105" s="7" t="str">
        <f>HYPERLINK("https://drive.google.com/file/d/1_xHtw3e4B0YEOAeSe1RRvd_kk5Sj4WJl/view?usp=drivesdk","sarbaz majeed omer - Modern sport management concepts")</f>
        <v>sarbaz majeed omer - Modern sport management concepts</v>
      </c>
      <c r="Q105" s="2" t="s">
        <v>6434</v>
      </c>
      <c r="R105" s="2"/>
      <c r="S105" s="2"/>
      <c r="T105" s="2"/>
      <c r="U105" s="2"/>
      <c r="V105" s="2"/>
    </row>
    <row r="106">
      <c r="A106" s="4">
        <v>44317.972776678245</v>
      </c>
      <c r="B106" s="2" t="s">
        <v>4844</v>
      </c>
      <c r="C106" s="2" t="s">
        <v>237</v>
      </c>
      <c r="D106" s="2" t="s">
        <v>158</v>
      </c>
      <c r="E106" s="2" t="s">
        <v>159</v>
      </c>
      <c r="F106" s="2" t="s">
        <v>221</v>
      </c>
      <c r="G106" s="2" t="s">
        <v>222</v>
      </c>
      <c r="H106" s="2" t="s">
        <v>238</v>
      </c>
      <c r="I106" s="2" t="s">
        <v>239</v>
      </c>
      <c r="J106" s="2" t="s">
        <v>177</v>
      </c>
      <c r="L106" s="2" t="s">
        <v>1060</v>
      </c>
      <c r="M106" s="5">
        <v>44317.0</v>
      </c>
      <c r="N106" s="2" t="s">
        <v>6435</v>
      </c>
      <c r="O106" s="6" t="s">
        <v>6436</v>
      </c>
      <c r="P106" s="7" t="str">
        <f>HYPERLINK("https://drive.google.com/file/d/1ER9lfmeKtMtlkhpKYama5-zofASYcQk-/view?usp=drivesdk","Brwa Hussein m.ameen  - Modern sport management concepts")</f>
        <v>Brwa Hussein m.ameen  - Modern sport management concepts</v>
      </c>
      <c r="Q106" s="2" t="s">
        <v>6437</v>
      </c>
      <c r="R106" s="2"/>
      <c r="S106" s="2"/>
      <c r="T106" s="2"/>
      <c r="U106" s="2"/>
      <c r="V106" s="2"/>
    </row>
    <row r="107">
      <c r="A107" s="4">
        <v>44317.97279180556</v>
      </c>
      <c r="B107" s="2" t="s">
        <v>4844</v>
      </c>
      <c r="C107" s="2" t="s">
        <v>1330</v>
      </c>
      <c r="D107" s="2" t="s">
        <v>158</v>
      </c>
      <c r="E107" s="2" t="s">
        <v>159</v>
      </c>
      <c r="F107" s="2" t="s">
        <v>610</v>
      </c>
      <c r="G107" s="2" t="s">
        <v>916</v>
      </c>
      <c r="H107" s="2" t="s">
        <v>5598</v>
      </c>
      <c r="I107" s="2" t="s">
        <v>155</v>
      </c>
      <c r="J107" s="2" t="s">
        <v>177</v>
      </c>
      <c r="L107" s="2" t="s">
        <v>1060</v>
      </c>
      <c r="M107" s="5">
        <v>44317.0</v>
      </c>
      <c r="N107" s="2" t="s">
        <v>6438</v>
      </c>
      <c r="O107" s="6" t="s">
        <v>6439</v>
      </c>
      <c r="P107" s="7" t="str">
        <f>HYPERLINK("https://drive.google.com/file/d/13jPwTlLZvT5gpXy0-NVlI048PMa2Ia-7/view?usp=drivesdk","HERSH YOUSIF HAMADAMEEN - Modern sport management concepts")</f>
        <v>HERSH YOUSIF HAMADAMEEN - Modern sport management concepts</v>
      </c>
      <c r="Q107" s="2" t="s">
        <v>6440</v>
      </c>
      <c r="R107" s="2"/>
      <c r="S107" s="2"/>
      <c r="T107" s="2"/>
      <c r="U107" s="2"/>
      <c r="V107" s="2"/>
    </row>
    <row r="108">
      <c r="A108" s="4">
        <v>44317.972802476856</v>
      </c>
      <c r="B108" s="2" t="s">
        <v>4844</v>
      </c>
      <c r="C108" s="2" t="s">
        <v>6441</v>
      </c>
      <c r="D108" s="2" t="s">
        <v>158</v>
      </c>
      <c r="E108" s="2" t="s">
        <v>172</v>
      </c>
      <c r="F108" s="2" t="s">
        <v>6442</v>
      </c>
      <c r="G108" s="2" t="s">
        <v>275</v>
      </c>
      <c r="H108" s="2" t="s">
        <v>6443</v>
      </c>
      <c r="I108" s="2" t="s">
        <v>6444</v>
      </c>
      <c r="J108" s="2" t="s">
        <v>177</v>
      </c>
      <c r="K108" s="8" t="s">
        <v>6445</v>
      </c>
      <c r="L108" s="2" t="s">
        <v>1060</v>
      </c>
      <c r="M108" s="5">
        <v>44317.0</v>
      </c>
      <c r="N108" s="2" t="s">
        <v>6446</v>
      </c>
      <c r="O108" s="6" t="s">
        <v>6447</v>
      </c>
      <c r="P108" s="7" t="str">
        <f>HYPERLINK("https://drive.google.com/file/d/14zEPW6s1spWnL-k1dHhueogiFYpj4BTl/view?usp=drivesdk","SAFAD MUDHAFAR MOHAMMED  - Modern sport management concepts")</f>
        <v>SAFAD MUDHAFAR MOHAMMED  - Modern sport management concepts</v>
      </c>
      <c r="Q108" s="2" t="s">
        <v>6448</v>
      </c>
      <c r="R108" s="2"/>
      <c r="S108" s="2"/>
      <c r="T108" s="2"/>
      <c r="U108" s="2"/>
      <c r="V108" s="2"/>
    </row>
    <row r="109">
      <c r="A109" s="4">
        <v>44317.972845462966</v>
      </c>
      <c r="B109" s="2" t="s">
        <v>4844</v>
      </c>
      <c r="C109" s="2" t="s">
        <v>6449</v>
      </c>
      <c r="D109" s="2" t="s">
        <v>158</v>
      </c>
      <c r="E109" s="2" t="s">
        <v>593</v>
      </c>
      <c r="F109" s="8" t="s">
        <v>331</v>
      </c>
      <c r="G109" s="8" t="s">
        <v>6450</v>
      </c>
      <c r="H109" s="8" t="s">
        <v>6451</v>
      </c>
      <c r="I109" s="2" t="s">
        <v>596</v>
      </c>
      <c r="J109" s="2" t="s">
        <v>177</v>
      </c>
      <c r="K109" s="8" t="s">
        <v>335</v>
      </c>
      <c r="L109" s="2" t="s">
        <v>1060</v>
      </c>
      <c r="M109" s="5">
        <v>44317.0</v>
      </c>
      <c r="N109" s="2" t="s">
        <v>6452</v>
      </c>
      <c r="O109" s="6" t="s">
        <v>6453</v>
      </c>
      <c r="P109" s="7" t="str">
        <f>HYPERLINK("https://drive.google.com/file/d/1vnY1hI6SnrBU1O9BNSTeYlGcDbRX4DJE/view?usp=drivesdk","Nawars Mhmood saba - Modern sport management concepts")</f>
        <v>Nawars Mhmood saba - Modern sport management concepts</v>
      </c>
      <c r="Q109" s="2" t="s">
        <v>6454</v>
      </c>
      <c r="R109" s="2"/>
      <c r="S109" s="2"/>
      <c r="T109" s="2"/>
      <c r="U109" s="2"/>
      <c r="V109" s="2"/>
    </row>
    <row r="110">
      <c r="A110" s="4">
        <v>44317.97326951389</v>
      </c>
      <c r="B110" s="2" t="s">
        <v>4844</v>
      </c>
      <c r="C110" s="2" t="s">
        <v>6455</v>
      </c>
      <c r="D110" s="2" t="s">
        <v>158</v>
      </c>
      <c r="E110" s="2" t="s">
        <v>159</v>
      </c>
      <c r="F110" s="2" t="s">
        <v>152</v>
      </c>
      <c r="G110" s="2" t="s">
        <v>1233</v>
      </c>
      <c r="H110" s="2" t="s">
        <v>341</v>
      </c>
      <c r="I110" s="2" t="s">
        <v>342</v>
      </c>
      <c r="J110" s="2" t="s">
        <v>197</v>
      </c>
      <c r="L110" s="2" t="s">
        <v>1060</v>
      </c>
      <c r="M110" s="5">
        <v>44317.0</v>
      </c>
      <c r="N110" s="2" t="s">
        <v>6456</v>
      </c>
      <c r="O110" s="6" t="s">
        <v>6457</v>
      </c>
      <c r="P110" s="7" t="str">
        <f>HYPERLINK("https://drive.google.com/file/d/1L2gR_4PCiGGKDfg9u5WbhyDBW8F3V9CX/view?usp=drivesdk","kosrat husen qader - Modern sport management concepts")</f>
        <v>kosrat husen qader - Modern sport management concepts</v>
      </c>
      <c r="Q110" s="2" t="s">
        <v>6458</v>
      </c>
      <c r="R110" s="2"/>
      <c r="S110" s="2"/>
      <c r="T110" s="2"/>
      <c r="U110" s="2"/>
      <c r="V110" s="2"/>
    </row>
    <row r="111">
      <c r="A111" s="4">
        <v>44317.97327072917</v>
      </c>
      <c r="B111" s="2" t="s">
        <v>4844</v>
      </c>
      <c r="C111" s="2" t="s">
        <v>4712</v>
      </c>
      <c r="D111" s="2" t="s">
        <v>158</v>
      </c>
      <c r="E111" s="2" t="s">
        <v>159</v>
      </c>
      <c r="F111" s="2" t="s">
        <v>1289</v>
      </c>
      <c r="G111" s="2" t="s">
        <v>1483</v>
      </c>
      <c r="H111" s="2" t="s">
        <v>6459</v>
      </c>
      <c r="I111" s="2" t="s">
        <v>1291</v>
      </c>
      <c r="J111" s="2" t="s">
        <v>164</v>
      </c>
      <c r="K111" s="2" t="s">
        <v>349</v>
      </c>
      <c r="L111" s="2" t="s">
        <v>1060</v>
      </c>
      <c r="M111" s="5">
        <v>44317.0</v>
      </c>
      <c r="N111" s="2" t="s">
        <v>6460</v>
      </c>
      <c r="O111" s="6" t="s">
        <v>6461</v>
      </c>
      <c r="P111" s="7" t="str">
        <f>HYPERLINK("https://drive.google.com/file/d/18tdvPKHiEvojYCUyutFhSI-HylwQCxY_/view?usp=drivesdk","Kovan Nadhmi Farho - Modern sport management concepts")</f>
        <v>Kovan Nadhmi Farho - Modern sport management concepts</v>
      </c>
      <c r="Q111" s="2" t="s">
        <v>6462</v>
      </c>
      <c r="R111" s="2"/>
      <c r="S111" s="2"/>
      <c r="T111" s="2"/>
      <c r="U111" s="2"/>
      <c r="V111" s="2"/>
    </row>
    <row r="112">
      <c r="A112" s="4">
        <v>44317.973332939815</v>
      </c>
      <c r="B112" s="2" t="s">
        <v>4844</v>
      </c>
      <c r="C112" s="2" t="s">
        <v>6463</v>
      </c>
      <c r="D112" s="2" t="s">
        <v>158</v>
      </c>
      <c r="E112" s="2" t="s">
        <v>159</v>
      </c>
      <c r="F112" s="2" t="s">
        <v>152</v>
      </c>
      <c r="G112" s="2" t="s">
        <v>6464</v>
      </c>
      <c r="H112" s="2" t="s">
        <v>341</v>
      </c>
      <c r="I112" s="2" t="s">
        <v>196</v>
      </c>
      <c r="J112" s="2" t="s">
        <v>197</v>
      </c>
      <c r="L112" s="2" t="s">
        <v>1060</v>
      </c>
      <c r="M112" s="5">
        <v>44317.0</v>
      </c>
      <c r="N112" s="2" t="s">
        <v>6465</v>
      </c>
      <c r="O112" s="6" t="s">
        <v>6466</v>
      </c>
      <c r="P112" s="7" t="str">
        <f>HYPERLINK("https://drive.google.com/file/d/1JNUM71oJb-ESmB5UbkZ3HPxpFgSB6eKR/view?usp=drivesdk","sarbast naser ahmed - Modern sport management concepts")</f>
        <v>sarbast naser ahmed - Modern sport management concepts</v>
      </c>
      <c r="Q112" s="2" t="s">
        <v>6467</v>
      </c>
      <c r="R112" s="2"/>
      <c r="S112" s="2"/>
      <c r="T112" s="2"/>
      <c r="U112" s="2"/>
      <c r="V112" s="2"/>
    </row>
    <row r="113">
      <c r="A113" s="4">
        <v>44317.97339355324</v>
      </c>
      <c r="B113" s="2" t="s">
        <v>4844</v>
      </c>
      <c r="C113" s="2" t="s">
        <v>228</v>
      </c>
      <c r="D113" s="2" t="s">
        <v>171</v>
      </c>
      <c r="E113" s="2" t="s">
        <v>172</v>
      </c>
      <c r="F113" s="2" t="s">
        <v>229</v>
      </c>
      <c r="G113" s="2" t="s">
        <v>230</v>
      </c>
      <c r="H113" s="2" t="s">
        <v>932</v>
      </c>
      <c r="I113" s="2" t="s">
        <v>232</v>
      </c>
      <c r="J113" s="2" t="s">
        <v>197</v>
      </c>
      <c r="L113" s="2" t="s">
        <v>1060</v>
      </c>
      <c r="M113" s="5">
        <v>44317.0</v>
      </c>
      <c r="N113" s="2" t="s">
        <v>6468</v>
      </c>
      <c r="O113" s="6" t="s">
        <v>6469</v>
      </c>
      <c r="P113" s="7" t="str">
        <f>HYPERLINK("https://drive.google.com/file/d/1cffo-mBmDKfQTwhAD3XUkk6MDBjTvkHw/view?usp=drivesdk","Kaifi Muhammad Aziz - Modern sport management concepts")</f>
        <v>Kaifi Muhammad Aziz - Modern sport management concepts</v>
      </c>
      <c r="Q113" s="2" t="s">
        <v>6470</v>
      </c>
      <c r="R113" s="2"/>
      <c r="S113" s="2"/>
      <c r="T113" s="2"/>
      <c r="U113" s="2"/>
      <c r="V113" s="2"/>
    </row>
    <row r="114">
      <c r="A114" s="4">
        <v>44317.97372018518</v>
      </c>
      <c r="B114" s="2" t="s">
        <v>4844</v>
      </c>
      <c r="C114" s="2" t="s">
        <v>6471</v>
      </c>
      <c r="D114" s="2" t="s">
        <v>171</v>
      </c>
      <c r="E114" s="2" t="s">
        <v>202</v>
      </c>
      <c r="F114" s="2" t="s">
        <v>6472</v>
      </c>
      <c r="G114" s="2" t="s">
        <v>6473</v>
      </c>
      <c r="H114" s="2" t="s">
        <v>6474</v>
      </c>
      <c r="I114" s="2" t="s">
        <v>6475</v>
      </c>
      <c r="J114" s="2" t="s">
        <v>197</v>
      </c>
      <c r="L114" s="2" t="s">
        <v>1060</v>
      </c>
      <c r="M114" s="5">
        <v>44317.0</v>
      </c>
      <c r="N114" s="2" t="s">
        <v>6476</v>
      </c>
      <c r="O114" s="6" t="s">
        <v>6477</v>
      </c>
      <c r="P114" s="7" t="str">
        <f>HYPERLINK("https://drive.google.com/file/d/1sm1JaDYu7U7nUWcxaFhgIW8OqHAjH6yM/view?usp=drivesdk","Shaheen Ramzi Rafeeq  - Modern sport management concepts")</f>
        <v>Shaheen Ramzi Rafeeq  - Modern sport management concepts</v>
      </c>
      <c r="Q114" s="2" t="s">
        <v>6478</v>
      </c>
      <c r="R114" s="2"/>
      <c r="S114" s="2"/>
      <c r="T114" s="2"/>
      <c r="U114" s="2"/>
      <c r="V114" s="2"/>
    </row>
    <row r="115">
      <c r="A115" s="4">
        <v>44317.973907465275</v>
      </c>
      <c r="B115" s="2" t="s">
        <v>4844</v>
      </c>
      <c r="C115" s="2" t="s">
        <v>1339</v>
      </c>
      <c r="D115" s="2" t="s">
        <v>171</v>
      </c>
      <c r="E115" s="2" t="s">
        <v>202</v>
      </c>
      <c r="F115" s="2" t="s">
        <v>221</v>
      </c>
      <c r="G115" s="2" t="s">
        <v>222</v>
      </c>
      <c r="H115" s="2" t="s">
        <v>238</v>
      </c>
      <c r="I115" s="2" t="s">
        <v>1340</v>
      </c>
      <c r="J115" s="2" t="s">
        <v>177</v>
      </c>
      <c r="L115" s="2" t="s">
        <v>1060</v>
      </c>
      <c r="M115" s="5">
        <v>44317.0</v>
      </c>
      <c r="N115" s="2" t="s">
        <v>6479</v>
      </c>
      <c r="O115" s="6" t="s">
        <v>6480</v>
      </c>
      <c r="P115" s="7" t="str">
        <f>HYPERLINK("https://drive.google.com/file/d/1emA4XQnHne0N9IVxZ6moUeh8mV5vKS0t/view?usp=drivesdk","Muayad  habdwlrahman hadeeth  - Modern sport management concepts")</f>
        <v>Muayad  habdwlrahman hadeeth  - Modern sport management concepts</v>
      </c>
      <c r="Q115" s="2" t="s">
        <v>6481</v>
      </c>
      <c r="R115" s="2"/>
      <c r="S115" s="2"/>
      <c r="T115" s="2"/>
      <c r="U115" s="2"/>
      <c r="V115" s="2"/>
    </row>
    <row r="116">
      <c r="A116" s="4">
        <v>44317.97405553241</v>
      </c>
      <c r="B116" s="2" t="s">
        <v>4844</v>
      </c>
      <c r="C116" s="2" t="s">
        <v>6482</v>
      </c>
      <c r="D116" s="2" t="s">
        <v>171</v>
      </c>
      <c r="E116" s="2" t="s">
        <v>172</v>
      </c>
      <c r="F116" s="2" t="s">
        <v>152</v>
      </c>
      <c r="G116" s="2" t="s">
        <v>275</v>
      </c>
      <c r="H116" s="2" t="s">
        <v>341</v>
      </c>
      <c r="I116" s="2" t="s">
        <v>437</v>
      </c>
      <c r="J116" s="2" t="s">
        <v>177</v>
      </c>
      <c r="L116" s="2" t="s">
        <v>1060</v>
      </c>
      <c r="M116" s="5">
        <v>44317.0</v>
      </c>
      <c r="N116" s="2" t="s">
        <v>6483</v>
      </c>
      <c r="O116" s="6" t="s">
        <v>6484</v>
      </c>
      <c r="P116" s="7" t="str">
        <f>HYPERLINK("https://drive.google.com/file/d/1zbVXSYZLVa9N4xrcner7cIi8aewid-mL/view?usp=drivesdk","Dr . NAQEE HAMZAH JASIM  AL SIYAF - Modern sport management concepts")</f>
        <v>Dr . NAQEE HAMZAH JASIM  AL SIYAF - Modern sport management concepts</v>
      </c>
      <c r="Q116" s="2" t="s">
        <v>6485</v>
      </c>
      <c r="R116" s="2"/>
      <c r="S116" s="2"/>
      <c r="T116" s="2"/>
      <c r="U116" s="2"/>
      <c r="V116" s="2"/>
    </row>
    <row r="117">
      <c r="A117" s="4">
        <v>44317.974154247684</v>
      </c>
      <c r="B117" s="2" t="s">
        <v>4844</v>
      </c>
      <c r="C117" s="2" t="s">
        <v>6486</v>
      </c>
      <c r="D117" s="2" t="s">
        <v>171</v>
      </c>
      <c r="E117" s="2" t="s">
        <v>289</v>
      </c>
      <c r="F117" s="8" t="s">
        <v>6487</v>
      </c>
      <c r="G117" s="8" t="s">
        <v>1375</v>
      </c>
      <c r="H117" s="8" t="s">
        <v>1375</v>
      </c>
      <c r="I117" s="2" t="s">
        <v>6488</v>
      </c>
      <c r="J117" s="2" t="s">
        <v>177</v>
      </c>
      <c r="K117" s="8" t="s">
        <v>6489</v>
      </c>
      <c r="L117" s="2" t="s">
        <v>1060</v>
      </c>
      <c r="M117" s="5">
        <v>44317.0</v>
      </c>
      <c r="N117" s="2" t="s">
        <v>6490</v>
      </c>
      <c r="O117" s="6" t="s">
        <v>6491</v>
      </c>
      <c r="P117" s="7" t="str">
        <f>HYPERLINK("https://drive.google.com/file/d/1qHnD8Mo4T72LHhmQw9qPr4P4TY_NmMNb/view?usp=drivesdk","Prof.Dr.Waad Abdul Raaheem Farhan - Modern sport management concepts")</f>
        <v>Prof.Dr.Waad Abdul Raaheem Farhan - Modern sport management concepts</v>
      </c>
      <c r="Q117" s="2" t="s">
        <v>6492</v>
      </c>
      <c r="R117" s="2"/>
      <c r="S117" s="2"/>
      <c r="T117" s="2"/>
      <c r="U117" s="2"/>
      <c r="V117" s="2"/>
    </row>
    <row r="118">
      <c r="A118" s="4">
        <v>44317.97420715277</v>
      </c>
      <c r="B118" s="2" t="s">
        <v>4844</v>
      </c>
      <c r="C118" s="2" t="s">
        <v>6493</v>
      </c>
      <c r="D118" s="2" t="s">
        <v>158</v>
      </c>
      <c r="E118" s="2" t="s">
        <v>159</v>
      </c>
      <c r="F118" s="2" t="s">
        <v>221</v>
      </c>
      <c r="G118" s="2" t="s">
        <v>222</v>
      </c>
      <c r="H118" s="2" t="s">
        <v>816</v>
      </c>
      <c r="I118" s="2" t="s">
        <v>5026</v>
      </c>
      <c r="J118" s="2" t="s">
        <v>177</v>
      </c>
      <c r="K118" s="2" t="s">
        <v>558</v>
      </c>
      <c r="L118" s="2" t="s">
        <v>1060</v>
      </c>
      <c r="M118" s="5">
        <v>44317.0</v>
      </c>
      <c r="N118" s="2" t="s">
        <v>6494</v>
      </c>
      <c r="O118" s="6" t="s">
        <v>6495</v>
      </c>
      <c r="P118" s="7" t="str">
        <f>HYPERLINK("https://drive.google.com/file/d/1H6ZszpNpLxfDMbqWaMnHuhPB9s5lOV_4/view?usp=drivesdk","Hewa mohammed ameen nabee  - Modern sport management concepts")</f>
        <v>Hewa mohammed ameen nabee  - Modern sport management concepts</v>
      </c>
      <c r="Q118" s="2" t="s">
        <v>6496</v>
      </c>
      <c r="R118" s="2"/>
      <c r="S118" s="2"/>
      <c r="T118" s="2"/>
      <c r="U118" s="2"/>
      <c r="V118" s="2"/>
    </row>
    <row r="119">
      <c r="A119" s="4">
        <v>44317.97459974537</v>
      </c>
      <c r="B119" s="2" t="s">
        <v>4844</v>
      </c>
      <c r="C119" s="2" t="s">
        <v>6000</v>
      </c>
      <c r="D119" s="2" t="s">
        <v>158</v>
      </c>
      <c r="E119" s="2" t="s">
        <v>159</v>
      </c>
      <c r="F119" s="2" t="s">
        <v>173</v>
      </c>
      <c r="G119" s="2" t="s">
        <v>587</v>
      </c>
      <c r="H119" s="2" t="s">
        <v>223</v>
      </c>
      <c r="I119" s="2" t="s">
        <v>1152</v>
      </c>
      <c r="J119" s="2" t="s">
        <v>177</v>
      </c>
      <c r="L119" s="2" t="s">
        <v>1060</v>
      </c>
      <c r="M119" s="5">
        <v>44317.0</v>
      </c>
      <c r="N119" s="2" t="s">
        <v>6497</v>
      </c>
      <c r="O119" s="6" t="s">
        <v>6498</v>
      </c>
      <c r="P119" s="7" t="str">
        <f>HYPERLINK("https://drive.google.com/file/d/1LgXLb1X7NIWYrY-dIpMS-NzxtyrZfAUr/view?usp=drivesdk","Talha khanafdl Omar  - Modern sport management concepts")</f>
        <v>Talha khanafdl Omar  - Modern sport management concepts</v>
      </c>
      <c r="Q119" s="2" t="s">
        <v>6499</v>
      </c>
      <c r="R119" s="2"/>
      <c r="S119" s="2"/>
      <c r="T119" s="2"/>
      <c r="U119" s="2"/>
      <c r="V119" s="2"/>
    </row>
    <row r="120">
      <c r="A120" s="4">
        <v>44317.974670625</v>
      </c>
      <c r="B120" s="2" t="s">
        <v>4844</v>
      </c>
      <c r="C120" s="2" t="s">
        <v>6500</v>
      </c>
      <c r="D120" s="2" t="s">
        <v>158</v>
      </c>
      <c r="E120" s="2" t="s">
        <v>159</v>
      </c>
      <c r="F120" s="2" t="s">
        <v>6501</v>
      </c>
      <c r="G120" s="2" t="s">
        <v>1777</v>
      </c>
      <c r="H120" s="2" t="s">
        <v>1290</v>
      </c>
      <c r="I120" s="2" t="s">
        <v>6502</v>
      </c>
      <c r="J120" s="2" t="s">
        <v>197</v>
      </c>
      <c r="K120" s="2" t="s">
        <v>6503</v>
      </c>
      <c r="L120" s="2" t="s">
        <v>1060</v>
      </c>
      <c r="M120" s="5">
        <v>44317.0</v>
      </c>
      <c r="N120" s="2" t="s">
        <v>6504</v>
      </c>
      <c r="O120" s="6" t="s">
        <v>6505</v>
      </c>
      <c r="P120" s="7" t="str">
        <f>HYPERLINK("https://drive.google.com/file/d/1tDROIfWgsl-e_n7NQkc3ZQM05bjz8c9L/view?usp=drivesdk","Karwan Yousif Abdullah  - Modern sport management concepts")</f>
        <v>Karwan Yousif Abdullah  - Modern sport management concepts</v>
      </c>
      <c r="Q120" s="2" t="s">
        <v>6506</v>
      </c>
      <c r="R120" s="2"/>
      <c r="S120" s="2"/>
      <c r="T120" s="2"/>
      <c r="U120" s="2"/>
      <c r="V120" s="2"/>
    </row>
    <row r="121">
      <c r="A121" s="4">
        <v>44317.97503636574</v>
      </c>
      <c r="B121" s="2" t="s">
        <v>4844</v>
      </c>
      <c r="C121" s="2" t="s">
        <v>502</v>
      </c>
      <c r="D121" s="2" t="s">
        <v>171</v>
      </c>
      <c r="E121" s="2" t="s">
        <v>202</v>
      </c>
      <c r="F121" s="8" t="s">
        <v>1724</v>
      </c>
      <c r="G121" s="8" t="s">
        <v>1375</v>
      </c>
      <c r="H121" s="8" t="s">
        <v>505</v>
      </c>
      <c r="I121" s="2" t="s">
        <v>506</v>
      </c>
      <c r="J121" s="2" t="s">
        <v>197</v>
      </c>
      <c r="L121" s="2" t="s">
        <v>1060</v>
      </c>
      <c r="M121" s="5">
        <v>44317.0</v>
      </c>
      <c r="N121" s="2" t="s">
        <v>6507</v>
      </c>
      <c r="O121" s="6" t="s">
        <v>6508</v>
      </c>
      <c r="P121" s="7" t="str">
        <f>HYPERLINK("https://drive.google.com/file/d/1MWIUnVYoIK3ssd4ef8DgDgrFqHm-6o5w/view?usp=drivesdk","Hiam Sadiq Ahmed - Modern sport management concepts")</f>
        <v>Hiam Sadiq Ahmed - Modern sport management concepts</v>
      </c>
      <c r="Q121" s="2" t="s">
        <v>6509</v>
      </c>
      <c r="R121" s="2"/>
      <c r="S121" s="2"/>
      <c r="T121" s="2"/>
      <c r="U121" s="2"/>
      <c r="V121" s="2"/>
    </row>
    <row r="122">
      <c r="A122" s="4">
        <v>44317.975204270835</v>
      </c>
      <c r="B122" s="2" t="s">
        <v>4844</v>
      </c>
      <c r="C122" s="2" t="s">
        <v>1516</v>
      </c>
      <c r="D122" s="2" t="s">
        <v>171</v>
      </c>
      <c r="E122" s="2" t="s">
        <v>202</v>
      </c>
      <c r="F122" s="2" t="s">
        <v>6510</v>
      </c>
      <c r="G122" s="2" t="s">
        <v>6511</v>
      </c>
      <c r="H122" s="2" t="s">
        <v>4970</v>
      </c>
      <c r="I122" s="2" t="s">
        <v>361</v>
      </c>
      <c r="J122" s="2" t="s">
        <v>177</v>
      </c>
      <c r="K122" s="2" t="s">
        <v>6512</v>
      </c>
      <c r="L122" s="2" t="s">
        <v>1060</v>
      </c>
      <c r="M122" s="5">
        <v>44317.0</v>
      </c>
      <c r="N122" s="2" t="s">
        <v>6513</v>
      </c>
      <c r="O122" s="6" t="s">
        <v>6514</v>
      </c>
      <c r="P122" s="7" t="str">
        <f>HYPERLINK("https://drive.google.com/file/d/1DqH--zcKLCBmiZZ5o_FF1Oka_OYsM0k0/view?usp=drivesdk","MUMTAZ AHMED AMEEN - Modern sport management concepts")</f>
        <v>MUMTAZ AHMED AMEEN - Modern sport management concepts</v>
      </c>
      <c r="Q122" s="2" t="s">
        <v>6515</v>
      </c>
      <c r="R122" s="2"/>
      <c r="S122" s="2"/>
      <c r="T122" s="2"/>
      <c r="U122" s="2"/>
      <c r="V122" s="2"/>
    </row>
    <row r="123">
      <c r="A123" s="4">
        <v>44317.97527971065</v>
      </c>
      <c r="B123" s="2" t="s">
        <v>4844</v>
      </c>
      <c r="C123" s="2" t="s">
        <v>2124</v>
      </c>
      <c r="D123" s="2" t="s">
        <v>171</v>
      </c>
      <c r="E123" s="2" t="s">
        <v>172</v>
      </c>
      <c r="F123" s="2" t="s">
        <v>229</v>
      </c>
      <c r="G123" s="2" t="s">
        <v>275</v>
      </c>
      <c r="H123" s="2" t="s">
        <v>2050</v>
      </c>
      <c r="I123" s="2" t="s">
        <v>247</v>
      </c>
      <c r="J123" s="2" t="s">
        <v>197</v>
      </c>
      <c r="K123" s="2" t="s">
        <v>1979</v>
      </c>
      <c r="L123" s="2" t="s">
        <v>1060</v>
      </c>
      <c r="M123" s="5">
        <v>44317.0</v>
      </c>
      <c r="N123" s="2" t="s">
        <v>6516</v>
      </c>
      <c r="O123" s="6" t="s">
        <v>6517</v>
      </c>
      <c r="P123" s="7" t="str">
        <f>HYPERLINK("https://drive.google.com/file/d/1azUPP2wElPjh-CC4K9FMhVqwUS5MZEzs/view?usp=drivesdk","SAMIAA JAMIL - Modern sport management concepts")</f>
        <v>SAMIAA JAMIL - Modern sport management concepts</v>
      </c>
      <c r="Q123" s="2" t="s">
        <v>6518</v>
      </c>
      <c r="R123" s="2"/>
      <c r="S123" s="2"/>
      <c r="T123" s="2"/>
      <c r="U123" s="2"/>
      <c r="V123" s="2"/>
    </row>
    <row r="124">
      <c r="A124" s="4">
        <v>44317.975302418985</v>
      </c>
      <c r="B124" s="2" t="s">
        <v>4844</v>
      </c>
      <c r="C124" s="2" t="s">
        <v>6519</v>
      </c>
      <c r="D124" s="2" t="s">
        <v>158</v>
      </c>
      <c r="E124" s="2" t="s">
        <v>159</v>
      </c>
      <c r="F124" s="2" t="s">
        <v>6520</v>
      </c>
      <c r="G124" s="2" t="s">
        <v>6521</v>
      </c>
      <c r="H124" s="2" t="s">
        <v>6522</v>
      </c>
      <c r="I124" s="2" t="s">
        <v>6523</v>
      </c>
      <c r="J124" s="2" t="s">
        <v>187</v>
      </c>
      <c r="K124" s="2" t="s">
        <v>6524</v>
      </c>
      <c r="L124" s="2" t="s">
        <v>1060</v>
      </c>
      <c r="M124" s="5">
        <v>44317.0</v>
      </c>
      <c r="N124" s="2" t="s">
        <v>6525</v>
      </c>
      <c r="O124" s="6" t="s">
        <v>6526</v>
      </c>
      <c r="P124" s="7" t="str">
        <f>HYPERLINK("https://drive.google.com/file/d/1z5uRL1iT3KOzD9nA0jcqNvVeoyrakBfw/view?usp=drivesdk","Waleed Khalil Hrat  - Modern sport management concepts")</f>
        <v>Waleed Khalil Hrat  - Modern sport management concepts</v>
      </c>
      <c r="Q124" s="2" t="s">
        <v>6527</v>
      </c>
      <c r="R124" s="2"/>
      <c r="S124" s="2"/>
      <c r="T124" s="2"/>
      <c r="U124" s="2"/>
      <c r="V124" s="2"/>
    </row>
    <row r="125">
      <c r="A125" s="4">
        <v>44317.97533637732</v>
      </c>
      <c r="B125" s="2" t="s">
        <v>4844</v>
      </c>
      <c r="C125" s="2" t="s">
        <v>6528</v>
      </c>
      <c r="D125" s="2" t="s">
        <v>171</v>
      </c>
      <c r="E125" s="2" t="s">
        <v>202</v>
      </c>
      <c r="F125" s="8" t="s">
        <v>6529</v>
      </c>
      <c r="G125" s="8" t="s">
        <v>6530</v>
      </c>
      <c r="H125" s="8" t="s">
        <v>6531</v>
      </c>
      <c r="I125" s="2" t="s">
        <v>6532</v>
      </c>
      <c r="J125" s="2" t="s">
        <v>187</v>
      </c>
      <c r="K125" s="8" t="s">
        <v>6533</v>
      </c>
      <c r="L125" s="2" t="s">
        <v>1060</v>
      </c>
      <c r="M125" s="5">
        <v>44317.0</v>
      </c>
      <c r="N125" s="2" t="s">
        <v>6534</v>
      </c>
      <c r="O125" s="6" t="s">
        <v>6535</v>
      </c>
      <c r="P125" s="7" t="str">
        <f>HYPERLINK("https://drive.google.com/file/d/1Wig_8wPwcJPc66Rv40QuXoAAACAOoUU5/view?usp=drivesdk","Othman Mahmoud shahadha  - Modern sport management concepts")</f>
        <v>Othman Mahmoud shahadha  - Modern sport management concepts</v>
      </c>
      <c r="Q125" s="2" t="s">
        <v>6536</v>
      </c>
      <c r="R125" s="2"/>
      <c r="S125" s="2"/>
      <c r="T125" s="2"/>
      <c r="U125" s="2"/>
      <c r="V125" s="2"/>
    </row>
    <row r="126">
      <c r="A126" s="4">
        <v>44317.97537234954</v>
      </c>
      <c r="B126" s="2" t="s">
        <v>4844</v>
      </c>
      <c r="C126" s="2" t="s">
        <v>6537</v>
      </c>
      <c r="D126" s="2" t="s">
        <v>171</v>
      </c>
      <c r="E126" s="2" t="s">
        <v>172</v>
      </c>
      <c r="F126" s="2" t="s">
        <v>6538</v>
      </c>
      <c r="G126" s="2" t="s">
        <v>6539</v>
      </c>
      <c r="H126" s="2" t="s">
        <v>521</v>
      </c>
      <c r="I126" s="2" t="s">
        <v>6540</v>
      </c>
      <c r="J126" s="2" t="s">
        <v>164</v>
      </c>
      <c r="K126" s="2" t="s">
        <v>6541</v>
      </c>
      <c r="L126" s="2" t="s">
        <v>1060</v>
      </c>
      <c r="M126" s="5">
        <v>44317.0</v>
      </c>
      <c r="N126" s="2" t="s">
        <v>6542</v>
      </c>
      <c r="O126" s="6" t="s">
        <v>6543</v>
      </c>
      <c r="P126" s="7" t="str">
        <f>HYPERLINK("https://drive.google.com/file/d/11cs8_n7ZN_Je4skg5NvhIKiF322244R0/view?usp=drivesdk","Dr. Ahmed Mudhafar Mohammed  - Modern sport management concepts")</f>
        <v>Dr. Ahmed Mudhafar Mohammed  - Modern sport management concepts</v>
      </c>
      <c r="Q126" s="2" t="s">
        <v>6544</v>
      </c>
      <c r="R126" s="2"/>
      <c r="S126" s="2"/>
      <c r="T126" s="2"/>
      <c r="U126" s="2"/>
      <c r="V126" s="2"/>
    </row>
    <row r="127">
      <c r="A127" s="4">
        <v>44317.97564321759</v>
      </c>
      <c r="B127" s="2" t="s">
        <v>4844</v>
      </c>
      <c r="C127" s="2" t="s">
        <v>2379</v>
      </c>
      <c r="D127" s="2" t="s">
        <v>158</v>
      </c>
      <c r="E127" s="2" t="s">
        <v>159</v>
      </c>
      <c r="F127" s="2" t="s">
        <v>229</v>
      </c>
      <c r="G127" s="2" t="s">
        <v>275</v>
      </c>
      <c r="H127" s="2" t="s">
        <v>231</v>
      </c>
      <c r="I127" s="2" t="s">
        <v>5080</v>
      </c>
      <c r="J127" s="2" t="s">
        <v>197</v>
      </c>
      <c r="K127" s="2" t="s">
        <v>349</v>
      </c>
      <c r="L127" s="2" t="s">
        <v>1060</v>
      </c>
      <c r="M127" s="5">
        <v>44317.0</v>
      </c>
      <c r="N127" s="2" t="s">
        <v>6545</v>
      </c>
      <c r="O127" s="6" t="s">
        <v>6546</v>
      </c>
      <c r="P127" s="7" t="str">
        <f>HYPERLINK("https://drive.google.com/file/d/1V95HSFolacAJJcBxNA8gelNkaNXb3z7W/view?usp=drivesdk","Alan pshtiwan kareem - Modern sport management concepts")</f>
        <v>Alan pshtiwan kareem - Modern sport management concepts</v>
      </c>
      <c r="Q127" s="2" t="s">
        <v>6547</v>
      </c>
      <c r="R127" s="2"/>
      <c r="S127" s="2"/>
      <c r="T127" s="2"/>
      <c r="U127" s="2"/>
      <c r="V127" s="2"/>
    </row>
    <row r="128">
      <c r="A128" s="4">
        <v>44317.97575261574</v>
      </c>
      <c r="B128" s="2" t="s">
        <v>4844</v>
      </c>
      <c r="C128" s="2" t="s">
        <v>4940</v>
      </c>
      <c r="D128" s="2" t="s">
        <v>171</v>
      </c>
      <c r="E128" s="2" t="s">
        <v>172</v>
      </c>
      <c r="F128" s="2" t="s">
        <v>229</v>
      </c>
      <c r="G128" s="2" t="s">
        <v>275</v>
      </c>
      <c r="H128" s="2" t="s">
        <v>816</v>
      </c>
      <c r="I128" s="2" t="s">
        <v>4941</v>
      </c>
      <c r="J128" s="2" t="s">
        <v>197</v>
      </c>
      <c r="L128" s="2" t="s">
        <v>1060</v>
      </c>
      <c r="M128" s="5">
        <v>44317.0</v>
      </c>
      <c r="N128" s="2" t="s">
        <v>6548</v>
      </c>
      <c r="O128" s="6" t="s">
        <v>6549</v>
      </c>
      <c r="P128" s="7" t="str">
        <f>HYPERLINK("https://drive.google.com/file/d/14Vd4rGb4yR4VSoCoZxe9JCwhYiGLumCt/view?usp=drivesdk","Bestoon Akram Ahmad - Modern sport management concepts")</f>
        <v>Bestoon Akram Ahmad - Modern sport management concepts</v>
      </c>
      <c r="Q128" s="2" t="s">
        <v>6550</v>
      </c>
      <c r="R128" s="2"/>
      <c r="S128" s="2"/>
      <c r="T128" s="2"/>
      <c r="U128" s="2"/>
      <c r="V128" s="2"/>
    </row>
    <row r="129">
      <c r="A129" s="4">
        <v>44317.976164444444</v>
      </c>
      <c r="B129" s="2" t="s">
        <v>4844</v>
      </c>
      <c r="C129" s="2" t="s">
        <v>6551</v>
      </c>
      <c r="D129" s="2" t="s">
        <v>171</v>
      </c>
      <c r="E129" s="2" t="s">
        <v>289</v>
      </c>
      <c r="F129" s="2" t="s">
        <v>6552</v>
      </c>
      <c r="G129" s="2" t="s">
        <v>341</v>
      </c>
      <c r="H129" s="2" t="s">
        <v>341</v>
      </c>
      <c r="I129" s="2" t="s">
        <v>6553</v>
      </c>
      <c r="J129" s="2" t="s">
        <v>177</v>
      </c>
      <c r="L129" s="2" t="s">
        <v>1060</v>
      </c>
      <c r="M129" s="5">
        <v>44317.0</v>
      </c>
      <c r="N129" s="2" t="s">
        <v>6554</v>
      </c>
      <c r="O129" s="6" t="s">
        <v>6555</v>
      </c>
      <c r="P129" s="7" t="str">
        <f>HYPERLINK("https://drive.google.com/file/d/1DRlzw3OLQFwUpOQaE3CgiArlgfGlh-2f/view?usp=drivesdk","khalid aswad - Modern sport management concepts")</f>
        <v>khalid aswad - Modern sport management concepts</v>
      </c>
      <c r="Q129" s="2" t="s">
        <v>6556</v>
      </c>
      <c r="R129" s="2"/>
      <c r="S129" s="2"/>
      <c r="T129" s="2"/>
      <c r="U129" s="2"/>
      <c r="V129" s="2"/>
    </row>
    <row r="130">
      <c r="A130" s="4">
        <v>44317.97660721064</v>
      </c>
      <c r="B130" s="2" t="s">
        <v>4844</v>
      </c>
      <c r="C130" s="8" t="s">
        <v>6557</v>
      </c>
      <c r="D130" s="2" t="s">
        <v>158</v>
      </c>
      <c r="E130" s="2" t="s">
        <v>159</v>
      </c>
      <c r="F130" s="8" t="s">
        <v>6558</v>
      </c>
      <c r="G130" s="8" t="s">
        <v>6530</v>
      </c>
      <c r="H130" s="8" t="s">
        <v>6559</v>
      </c>
      <c r="I130" s="2" t="s">
        <v>6523</v>
      </c>
      <c r="J130" s="2" t="s">
        <v>187</v>
      </c>
      <c r="K130" s="8" t="s">
        <v>6560</v>
      </c>
      <c r="L130" s="2" t="s">
        <v>1060</v>
      </c>
      <c r="M130" s="5">
        <v>44317.0</v>
      </c>
      <c r="N130" s="2" t="s">
        <v>6561</v>
      </c>
      <c r="O130" s="6" t="s">
        <v>6562</v>
      </c>
      <c r="P130" s="7" t="str">
        <f>HYPERLINK("https://drive.google.com/file/d/1lWYedv_wjlaNcrbzd-ywe9je0ctgkscL/view?usp=drivesdk","وليد خليل هراط  - Modern sport management concepts")</f>
        <v>وليد خليل هراط  - Modern sport management concepts</v>
      </c>
      <c r="Q130" s="2" t="s">
        <v>6563</v>
      </c>
      <c r="R130" s="2"/>
      <c r="S130" s="2"/>
      <c r="T130" s="2"/>
      <c r="U130" s="2"/>
      <c r="V130" s="2"/>
    </row>
    <row r="131">
      <c r="A131" s="4">
        <v>44317.976677812505</v>
      </c>
      <c r="B131" s="2" t="s">
        <v>4844</v>
      </c>
      <c r="C131" s="2" t="s">
        <v>4712</v>
      </c>
      <c r="D131" s="2" t="s">
        <v>158</v>
      </c>
      <c r="E131" s="2" t="s">
        <v>159</v>
      </c>
      <c r="F131" s="2" t="s">
        <v>1289</v>
      </c>
      <c r="G131" s="2" t="s">
        <v>1483</v>
      </c>
      <c r="H131" s="2" t="s">
        <v>6459</v>
      </c>
      <c r="I131" s="2" t="s">
        <v>1291</v>
      </c>
      <c r="J131" s="2" t="s">
        <v>164</v>
      </c>
      <c r="K131" s="2" t="s">
        <v>349</v>
      </c>
      <c r="L131" s="2" t="s">
        <v>1060</v>
      </c>
      <c r="M131" s="5">
        <v>44317.0</v>
      </c>
      <c r="N131" s="2" t="s">
        <v>6564</v>
      </c>
      <c r="O131" s="6" t="s">
        <v>6565</v>
      </c>
      <c r="P131" s="7" t="str">
        <f>HYPERLINK("https://drive.google.com/file/d/1WumBcVTbIjy6Lqfx77cWBHhgVHum1QIr/view?usp=drivesdk","Kovan Nadhmi Farho - Modern sport management concepts")</f>
        <v>Kovan Nadhmi Farho - Modern sport management concepts</v>
      </c>
      <c r="Q131" s="2" t="s">
        <v>6566</v>
      </c>
      <c r="R131" s="2"/>
      <c r="S131" s="2"/>
      <c r="T131" s="2"/>
      <c r="U131" s="2"/>
      <c r="V131" s="2"/>
    </row>
    <row r="132">
      <c r="A132" s="4">
        <v>44317.97670770834</v>
      </c>
      <c r="B132" s="2" t="s">
        <v>4844</v>
      </c>
      <c r="C132" s="2" t="s">
        <v>976</v>
      </c>
      <c r="D132" s="2" t="s">
        <v>158</v>
      </c>
      <c r="E132" s="2" t="s">
        <v>172</v>
      </c>
      <c r="F132" s="2" t="s">
        <v>152</v>
      </c>
      <c r="G132" s="2" t="s">
        <v>153</v>
      </c>
      <c r="H132" s="2" t="s">
        <v>341</v>
      </c>
      <c r="I132" s="2" t="s">
        <v>348</v>
      </c>
      <c r="J132" s="2" t="s">
        <v>197</v>
      </c>
      <c r="L132" s="2" t="s">
        <v>1060</v>
      </c>
      <c r="M132" s="5">
        <v>44317.0</v>
      </c>
      <c r="N132" s="2" t="s">
        <v>6567</v>
      </c>
      <c r="O132" s="6" t="s">
        <v>6568</v>
      </c>
      <c r="P132" s="7" t="str">
        <f>HYPERLINK("https://drive.google.com/file/d/1fT2oSonaNzF1r2tbLtjyR4BLmdJ0d1Xq/view?usp=drivesdk","karzan kareem kheder - Modern sport management concepts")</f>
        <v>karzan kareem kheder - Modern sport management concepts</v>
      </c>
      <c r="Q132" s="2" t="s">
        <v>6569</v>
      </c>
      <c r="R132" s="2"/>
      <c r="S132" s="2"/>
      <c r="T132" s="2"/>
      <c r="U132" s="2"/>
      <c r="V132" s="2"/>
    </row>
    <row r="133">
      <c r="A133" s="4">
        <v>44317.97688217592</v>
      </c>
      <c r="B133" s="2" t="s">
        <v>4844</v>
      </c>
      <c r="C133" s="2" t="s">
        <v>6570</v>
      </c>
      <c r="D133" s="2" t="s">
        <v>158</v>
      </c>
      <c r="E133" s="2" t="s">
        <v>172</v>
      </c>
      <c r="F133" s="2" t="s">
        <v>6571</v>
      </c>
      <c r="G133" s="2" t="s">
        <v>6572</v>
      </c>
      <c r="H133" s="2" t="s">
        <v>6573</v>
      </c>
      <c r="I133" s="2" t="s">
        <v>6574</v>
      </c>
      <c r="J133" s="2" t="s">
        <v>177</v>
      </c>
      <c r="L133" s="2" t="s">
        <v>1060</v>
      </c>
      <c r="M133" s="5">
        <v>44317.0</v>
      </c>
      <c r="N133" s="2" t="s">
        <v>6575</v>
      </c>
      <c r="O133" s="6" t="s">
        <v>6576</v>
      </c>
      <c r="P133" s="7" t="str">
        <f>HYPERLINK("https://drive.google.com/file/d/1Rm7Ym06MKeO9QEgqxeEvWsSx_P2EXh-p/view?usp=drivesdk","Lect. Yousif Abdulameer Albayati  - Modern sport management concepts")</f>
        <v>Lect. Yousif Abdulameer Albayati  - Modern sport management concepts</v>
      </c>
      <c r="Q133" s="2" t="s">
        <v>6577</v>
      </c>
      <c r="R133" s="2"/>
      <c r="S133" s="2"/>
      <c r="T133" s="2"/>
      <c r="U133" s="2"/>
      <c r="V133" s="2"/>
    </row>
    <row r="134">
      <c r="A134" s="4">
        <v>44317.97699564815</v>
      </c>
      <c r="B134" s="2" t="s">
        <v>4844</v>
      </c>
      <c r="C134" s="2" t="s">
        <v>2315</v>
      </c>
      <c r="D134" s="2" t="s">
        <v>171</v>
      </c>
      <c r="E134" s="2" t="s">
        <v>172</v>
      </c>
      <c r="F134" s="2" t="s">
        <v>229</v>
      </c>
      <c r="G134" s="2" t="s">
        <v>245</v>
      </c>
      <c r="H134" s="2" t="s">
        <v>238</v>
      </c>
      <c r="I134" s="2" t="s">
        <v>437</v>
      </c>
      <c r="J134" s="2" t="s">
        <v>177</v>
      </c>
      <c r="L134" s="2" t="s">
        <v>1060</v>
      </c>
      <c r="M134" s="5">
        <v>44317.0</v>
      </c>
      <c r="N134" s="2" t="s">
        <v>6578</v>
      </c>
      <c r="O134" s="6" t="s">
        <v>6579</v>
      </c>
      <c r="P134" s="7" t="str">
        <f>HYPERLINK("https://drive.google.com/file/d/1uQ3cpLexspO2tJ9Glradwiwn_avC3UEs/view?usp=drivesdk","Dr. NAQEE HAMZAH JASIM AL SIYAF - Modern sport management concepts")</f>
        <v>Dr. NAQEE HAMZAH JASIM AL SIYAF - Modern sport management concepts</v>
      </c>
      <c r="Q134" s="2" t="s">
        <v>6580</v>
      </c>
      <c r="R134" s="2"/>
      <c r="S134" s="2"/>
      <c r="T134" s="2"/>
      <c r="U134" s="2"/>
      <c r="V134" s="2"/>
    </row>
    <row r="135">
      <c r="A135" s="4">
        <v>44317.977015439814</v>
      </c>
      <c r="B135" s="2" t="s">
        <v>4844</v>
      </c>
      <c r="C135" s="2" t="s">
        <v>407</v>
      </c>
      <c r="D135" s="2" t="s">
        <v>158</v>
      </c>
      <c r="E135" s="2" t="s">
        <v>159</v>
      </c>
      <c r="F135" s="2" t="s">
        <v>408</v>
      </c>
      <c r="G135" s="2" t="s">
        <v>409</v>
      </c>
      <c r="H135" s="2" t="s">
        <v>410</v>
      </c>
      <c r="I135" s="2" t="s">
        <v>411</v>
      </c>
      <c r="J135" s="2" t="s">
        <v>187</v>
      </c>
      <c r="L135" s="2" t="s">
        <v>1060</v>
      </c>
      <c r="M135" s="5">
        <v>44317.0</v>
      </c>
      <c r="N135" s="2" t="s">
        <v>6581</v>
      </c>
      <c r="O135" s="6" t="s">
        <v>6582</v>
      </c>
      <c r="P135" s="7" t="str">
        <f>HYPERLINK("https://drive.google.com/file/d/1qH4Pcw7Oc7QHti3iO5TG-2VxXQJJ0Emn/view?usp=drivesdk","Jabbar Hamad Ade - Modern sport management concepts")</f>
        <v>Jabbar Hamad Ade - Modern sport management concepts</v>
      </c>
      <c r="Q135" s="2" t="s">
        <v>6583</v>
      </c>
      <c r="R135" s="2"/>
      <c r="S135" s="2"/>
      <c r="T135" s="2"/>
      <c r="U135" s="2"/>
      <c r="V135" s="2"/>
    </row>
    <row r="136">
      <c r="A136" s="4">
        <v>44317.97717561343</v>
      </c>
      <c r="B136" s="2" t="s">
        <v>4844</v>
      </c>
      <c r="C136" s="8" t="s">
        <v>6584</v>
      </c>
      <c r="D136" s="2" t="s">
        <v>158</v>
      </c>
      <c r="E136" s="2" t="s">
        <v>159</v>
      </c>
      <c r="F136" s="8" t="s">
        <v>923</v>
      </c>
      <c r="G136" s="8" t="s">
        <v>3070</v>
      </c>
      <c r="H136" s="8" t="s">
        <v>6585</v>
      </c>
      <c r="I136" s="2" t="s">
        <v>473</v>
      </c>
      <c r="J136" s="2" t="s">
        <v>197</v>
      </c>
      <c r="L136" s="2" t="s">
        <v>1060</v>
      </c>
      <c r="M136" s="5">
        <v>44317.0</v>
      </c>
      <c r="N136" s="2" t="s">
        <v>6586</v>
      </c>
      <c r="O136" s="6" t="s">
        <v>6587</v>
      </c>
      <c r="P136" s="7" t="str">
        <f>HYPERLINK("https://drive.google.com/file/d/17fQWVrjmVvMpAcjv6e3WzHrdfegxu8S5/view?usp=drivesdk","فرصە احمد حسین - Modern sport management concepts")</f>
        <v>فرصە احمد حسین - Modern sport management concepts</v>
      </c>
      <c r="Q136" s="2" t="s">
        <v>6588</v>
      </c>
      <c r="R136" s="2"/>
      <c r="S136" s="2"/>
      <c r="T136" s="2"/>
      <c r="U136" s="2"/>
      <c r="V136" s="2"/>
    </row>
    <row r="137">
      <c r="A137" s="4">
        <v>44317.97756324074</v>
      </c>
      <c r="B137" s="2" t="s">
        <v>4844</v>
      </c>
      <c r="C137" s="2" t="s">
        <v>6589</v>
      </c>
      <c r="D137" s="2" t="s">
        <v>158</v>
      </c>
      <c r="E137" s="2" t="s">
        <v>6590</v>
      </c>
      <c r="F137" s="2" t="s">
        <v>6591</v>
      </c>
      <c r="G137" s="2" t="s">
        <v>378</v>
      </c>
      <c r="H137" s="2" t="s">
        <v>378</v>
      </c>
      <c r="I137" s="2" t="s">
        <v>6592</v>
      </c>
      <c r="J137" s="2" t="s">
        <v>177</v>
      </c>
      <c r="K137" s="8" t="s">
        <v>490</v>
      </c>
      <c r="L137" s="2" t="s">
        <v>1060</v>
      </c>
      <c r="M137" s="5">
        <v>44317.0</v>
      </c>
      <c r="N137" s="2" t="s">
        <v>6593</v>
      </c>
      <c r="O137" s="6" t="s">
        <v>6594</v>
      </c>
      <c r="P137" s="7" t="str">
        <f>HYPERLINK("https://drive.google.com/file/d/13ppp-EmfVIzQ5uCFANFlg9_aqTL4L85j/view?usp=drivesdk","Nashaatsport2016@yahoo.com  - Modern sport management concepts")</f>
        <v>Nashaatsport2016@yahoo.com  - Modern sport management concepts</v>
      </c>
      <c r="Q137" s="2" t="s">
        <v>6595</v>
      </c>
      <c r="R137" s="2"/>
      <c r="S137" s="2"/>
      <c r="T137" s="2"/>
      <c r="U137" s="2"/>
      <c r="V137" s="2"/>
    </row>
    <row r="138">
      <c r="A138" s="4">
        <v>44317.9780220949</v>
      </c>
      <c r="B138" s="2" t="s">
        <v>4844</v>
      </c>
      <c r="C138" s="8" t="s">
        <v>6596</v>
      </c>
      <c r="D138" s="2" t="s">
        <v>158</v>
      </c>
      <c r="E138" s="2" t="s">
        <v>172</v>
      </c>
      <c r="F138" s="8" t="s">
        <v>193</v>
      </c>
      <c r="G138" s="8" t="s">
        <v>3070</v>
      </c>
      <c r="H138" s="8" t="s">
        <v>1869</v>
      </c>
      <c r="I138" s="2" t="s">
        <v>6597</v>
      </c>
      <c r="J138" s="2" t="s">
        <v>197</v>
      </c>
      <c r="L138" s="2" t="s">
        <v>1060</v>
      </c>
      <c r="M138" s="5">
        <v>44317.0</v>
      </c>
      <c r="N138" s="2" t="s">
        <v>6598</v>
      </c>
      <c r="O138" s="6" t="s">
        <v>6599</v>
      </c>
      <c r="P138" s="7" t="str">
        <f>HYPERLINK("https://drive.google.com/file/d/1f4sUmTG3BnSYLtUX6Qll6cWq1DOg6QG-/view?usp=drivesdk","ئازا کامران احمد - Modern sport management concepts")</f>
        <v>ئازا کامران احمد - Modern sport management concepts</v>
      </c>
      <c r="Q138" s="2" t="s">
        <v>6600</v>
      </c>
      <c r="R138" s="2"/>
      <c r="S138" s="2"/>
      <c r="T138" s="2"/>
      <c r="U138" s="2"/>
      <c r="V138" s="2"/>
    </row>
    <row r="139">
      <c r="A139" s="4">
        <v>44317.97841679398</v>
      </c>
      <c r="B139" s="2" t="s">
        <v>4844</v>
      </c>
      <c r="C139" s="2" t="s">
        <v>876</v>
      </c>
      <c r="D139" s="2" t="s">
        <v>6016</v>
      </c>
      <c r="E139" s="2" t="s">
        <v>159</v>
      </c>
      <c r="F139" s="2" t="s">
        <v>173</v>
      </c>
      <c r="G139" s="2" t="s">
        <v>471</v>
      </c>
      <c r="H139" s="2" t="s">
        <v>878</v>
      </c>
      <c r="I139" s="2" t="s">
        <v>216</v>
      </c>
      <c r="J139" s="2" t="s">
        <v>164</v>
      </c>
      <c r="K139" s="2" t="s">
        <v>6601</v>
      </c>
      <c r="L139" s="2" t="s">
        <v>1060</v>
      </c>
      <c r="M139" s="5">
        <v>44317.0</v>
      </c>
      <c r="N139" s="2" t="s">
        <v>6602</v>
      </c>
      <c r="O139" s="6" t="s">
        <v>6603</v>
      </c>
      <c r="P139" s="7" t="str">
        <f>HYPERLINK("https://drive.google.com/file/d/1lzopCYENRXfh2PRxyeMKxy1YyPfyhHv6/view?usp=drivesdk","Ammar Jawhar Hussien  - Modern sport management concepts")</f>
        <v>Ammar Jawhar Hussien  - Modern sport management concepts</v>
      </c>
      <c r="Q139" s="2" t="s">
        <v>6604</v>
      </c>
      <c r="R139" s="2"/>
      <c r="S139" s="2"/>
      <c r="T139" s="2"/>
      <c r="U139" s="2"/>
      <c r="V139" s="2"/>
    </row>
    <row r="140">
      <c r="A140" s="4">
        <v>44317.9785037963</v>
      </c>
      <c r="B140" s="2" t="s">
        <v>4844</v>
      </c>
      <c r="C140" s="2" t="s">
        <v>6605</v>
      </c>
      <c r="D140" s="2" t="s">
        <v>171</v>
      </c>
      <c r="E140" s="2" t="s">
        <v>172</v>
      </c>
      <c r="F140" s="2" t="s">
        <v>6606</v>
      </c>
      <c r="G140" s="2" t="s">
        <v>717</v>
      </c>
      <c r="H140" s="2" t="s">
        <v>6607</v>
      </c>
      <c r="I140" s="2" t="s">
        <v>1841</v>
      </c>
      <c r="J140" s="2" t="s">
        <v>187</v>
      </c>
      <c r="K140" s="2" t="s">
        <v>710</v>
      </c>
      <c r="L140" s="2" t="s">
        <v>1060</v>
      </c>
      <c r="M140" s="5">
        <v>44317.0</v>
      </c>
      <c r="N140" s="2" t="s">
        <v>6608</v>
      </c>
      <c r="O140" s="6" t="s">
        <v>6609</v>
      </c>
      <c r="P140" s="7" t="str">
        <f>HYPERLINK("https://drive.google.com/file/d/1HNcca1UVgOhcGS4auZaVFNRnnZgsTX59/view?usp=drivesdk","Fadi kibbe - Modern sport management concepts")</f>
        <v>Fadi kibbe - Modern sport management concepts</v>
      </c>
      <c r="Q140" s="2" t="s">
        <v>6610</v>
      </c>
      <c r="R140" s="2"/>
      <c r="S140" s="2"/>
      <c r="T140" s="2"/>
      <c r="U140" s="2"/>
      <c r="V140" s="2"/>
    </row>
    <row r="141">
      <c r="A141" s="4">
        <v>44317.97861484953</v>
      </c>
      <c r="B141" s="2" t="s">
        <v>4844</v>
      </c>
      <c r="C141" s="2" t="s">
        <v>4916</v>
      </c>
      <c r="D141" s="2" t="s">
        <v>171</v>
      </c>
      <c r="E141" s="2" t="s">
        <v>202</v>
      </c>
      <c r="F141" s="2" t="s">
        <v>6611</v>
      </c>
      <c r="G141" s="2" t="s">
        <v>1442</v>
      </c>
      <c r="H141" s="2" t="s">
        <v>6612</v>
      </c>
      <c r="I141" s="2" t="s">
        <v>4917</v>
      </c>
      <c r="J141" s="2" t="s">
        <v>177</v>
      </c>
      <c r="L141" s="2" t="s">
        <v>1060</v>
      </c>
      <c r="M141" s="5">
        <v>44317.0</v>
      </c>
      <c r="N141" s="2" t="s">
        <v>6613</v>
      </c>
      <c r="O141" s="6" t="s">
        <v>6614</v>
      </c>
      <c r="P141" s="7" t="str">
        <f>HYPERLINK("https://drive.google.com/file/d/1UnERhiOlrwbXtVBYVdcMLpCgtpPtPhXc/view?usp=drivesdk","Dr.Ozer Sahdi Ismahil - Modern sport management concepts")</f>
        <v>Dr.Ozer Sahdi Ismahil - Modern sport management concepts</v>
      </c>
      <c r="Q141" s="2" t="s">
        <v>6615</v>
      </c>
      <c r="R141" s="2"/>
      <c r="S141" s="2"/>
      <c r="T141" s="2"/>
      <c r="U141" s="2"/>
      <c r="V141" s="2"/>
    </row>
    <row r="142">
      <c r="A142" s="4">
        <v>44317.97886107639</v>
      </c>
      <c r="B142" s="2" t="s">
        <v>4844</v>
      </c>
      <c r="C142" s="2" t="s">
        <v>274</v>
      </c>
      <c r="D142" s="2" t="s">
        <v>171</v>
      </c>
      <c r="E142" s="2" t="s">
        <v>172</v>
      </c>
      <c r="F142" s="2" t="s">
        <v>229</v>
      </c>
      <c r="G142" s="2" t="s">
        <v>275</v>
      </c>
      <c r="H142" s="2" t="s">
        <v>431</v>
      </c>
      <c r="I142" s="2" t="s">
        <v>277</v>
      </c>
      <c r="J142" s="2" t="s">
        <v>177</v>
      </c>
      <c r="L142" s="2" t="s">
        <v>1060</v>
      </c>
      <c r="M142" s="5">
        <v>44317.0</v>
      </c>
      <c r="N142" s="2" t="s">
        <v>6616</v>
      </c>
      <c r="O142" s="6" t="s">
        <v>6617</v>
      </c>
      <c r="P142" s="7" t="str">
        <f>HYPERLINK("https://drive.google.com/file/d/18NixMwP_Msp3LNlG-Lq9xnkq8qZDdEyb/view?usp=drivesdk","Zaman Salih Hassan - Modern sport management concepts")</f>
        <v>Zaman Salih Hassan - Modern sport management concepts</v>
      </c>
      <c r="Q142" s="2" t="s">
        <v>6618</v>
      </c>
      <c r="R142" s="2"/>
      <c r="S142" s="2"/>
      <c r="T142" s="2"/>
      <c r="U142" s="2"/>
      <c r="V142" s="2"/>
    </row>
    <row r="143">
      <c r="A143" s="4">
        <v>44317.97908425926</v>
      </c>
      <c r="B143" s="2" t="s">
        <v>4844</v>
      </c>
      <c r="C143" s="2" t="s">
        <v>6619</v>
      </c>
      <c r="D143" s="2" t="s">
        <v>158</v>
      </c>
      <c r="E143" s="2" t="s">
        <v>172</v>
      </c>
      <c r="F143" s="2" t="s">
        <v>6620</v>
      </c>
      <c r="G143" s="2" t="s">
        <v>6621</v>
      </c>
      <c r="H143" s="2" t="s">
        <v>816</v>
      </c>
      <c r="I143" s="2" t="s">
        <v>6622</v>
      </c>
      <c r="J143" s="2" t="s">
        <v>177</v>
      </c>
      <c r="K143" s="2" t="s">
        <v>6503</v>
      </c>
      <c r="L143" s="2" t="s">
        <v>1060</v>
      </c>
      <c r="M143" s="5">
        <v>44317.0</v>
      </c>
      <c r="N143" s="2" t="s">
        <v>6623</v>
      </c>
      <c r="O143" s="6" t="s">
        <v>6624</v>
      </c>
      <c r="P143" s="7" t="str">
        <f>HYPERLINK("https://drive.google.com/file/d/1SA0d44_0uH8KEA8HhhWbp4jGbRffYEVg/view?usp=drivesdk","Marwa alaa hussein  - Modern sport management concepts")</f>
        <v>Marwa alaa hussein  - Modern sport management concepts</v>
      </c>
      <c r="Q143" s="2" t="s">
        <v>6625</v>
      </c>
      <c r="R143" s="2"/>
      <c r="S143" s="2"/>
      <c r="T143" s="2"/>
      <c r="U143" s="2"/>
      <c r="V143" s="2"/>
    </row>
    <row r="144">
      <c r="A144" s="4">
        <v>44317.979542615736</v>
      </c>
      <c r="B144" s="2" t="s">
        <v>4844</v>
      </c>
      <c r="C144" s="2" t="s">
        <v>5494</v>
      </c>
      <c r="D144" s="2" t="s">
        <v>171</v>
      </c>
      <c r="E144" s="2" t="s">
        <v>172</v>
      </c>
      <c r="F144" s="2" t="s">
        <v>229</v>
      </c>
      <c r="G144" s="2" t="s">
        <v>275</v>
      </c>
      <c r="H144" s="2" t="s">
        <v>612</v>
      </c>
      <c r="I144" s="2" t="s">
        <v>4081</v>
      </c>
      <c r="J144" s="2" t="s">
        <v>177</v>
      </c>
      <c r="L144" s="2" t="s">
        <v>1060</v>
      </c>
      <c r="M144" s="5">
        <v>44317.0</v>
      </c>
      <c r="N144" s="2" t="s">
        <v>6626</v>
      </c>
      <c r="O144" s="6" t="s">
        <v>6627</v>
      </c>
      <c r="P144" s="7" t="str">
        <f>HYPERLINK("https://drive.google.com/file/d/1JKDaih1H8xla-hHSjVDmqAfiKy-J0TS_/view?usp=drivesdk","Talib Muhmmad sharif Omer - Modern sport management concepts")</f>
        <v>Talib Muhmmad sharif Omer - Modern sport management concepts</v>
      </c>
      <c r="Q144" s="2" t="s">
        <v>6628</v>
      </c>
      <c r="R144" s="2"/>
      <c r="S144" s="2"/>
      <c r="T144" s="2"/>
      <c r="U144" s="2"/>
      <c r="V144" s="2"/>
    </row>
    <row r="145">
      <c r="A145" s="4">
        <v>44317.97966256944</v>
      </c>
      <c r="B145" s="2" t="s">
        <v>4844</v>
      </c>
      <c r="C145" s="2" t="s">
        <v>740</v>
      </c>
      <c r="D145" s="2" t="s">
        <v>158</v>
      </c>
      <c r="E145" s="2" t="s">
        <v>741</v>
      </c>
      <c r="F145" s="2" t="s">
        <v>1898</v>
      </c>
      <c r="G145" s="2" t="s">
        <v>214</v>
      </c>
      <c r="H145" s="2" t="s">
        <v>743</v>
      </c>
      <c r="I145" s="2" t="s">
        <v>744</v>
      </c>
      <c r="J145" s="2" t="s">
        <v>177</v>
      </c>
      <c r="L145" s="2" t="s">
        <v>1060</v>
      </c>
      <c r="M145" s="5">
        <v>44317.0</v>
      </c>
      <c r="N145" s="2" t="s">
        <v>6629</v>
      </c>
      <c r="O145" s="6" t="s">
        <v>6630</v>
      </c>
      <c r="P145" s="7" t="str">
        <f>HYPERLINK("https://drive.google.com/file/d/1KP4mfY2HzdM7tXiDKhHTgqKx8FIouYsZ/view?usp=drivesdk","Mona Harb Kibbeh - Modern sport management concepts")</f>
        <v>Mona Harb Kibbeh - Modern sport management concepts</v>
      </c>
      <c r="Q145" s="2" t="s">
        <v>6631</v>
      </c>
      <c r="R145" s="2"/>
      <c r="S145" s="2"/>
      <c r="T145" s="2"/>
      <c r="U145" s="2"/>
      <c r="V145" s="2"/>
    </row>
    <row r="146">
      <c r="A146" s="4">
        <v>44317.97966832176</v>
      </c>
      <c r="B146" s="2" t="s">
        <v>4844</v>
      </c>
      <c r="C146" s="2" t="s">
        <v>3470</v>
      </c>
      <c r="D146" s="2" t="s">
        <v>158</v>
      </c>
      <c r="E146" s="2" t="s">
        <v>172</v>
      </c>
      <c r="F146" s="2" t="s">
        <v>152</v>
      </c>
      <c r="G146" s="2" t="s">
        <v>6049</v>
      </c>
      <c r="H146" s="2" t="s">
        <v>1510</v>
      </c>
      <c r="I146" s="2" t="s">
        <v>1004</v>
      </c>
      <c r="J146" s="2" t="s">
        <v>177</v>
      </c>
      <c r="K146" s="2" t="s">
        <v>614</v>
      </c>
      <c r="L146" s="2" t="s">
        <v>1060</v>
      </c>
      <c r="M146" s="5">
        <v>44317.0</v>
      </c>
      <c r="N146" s="2" t="s">
        <v>6632</v>
      </c>
      <c r="O146" s="6" t="s">
        <v>6633</v>
      </c>
      <c r="P146" s="7" t="str">
        <f>HYPERLINK("https://drive.google.com/file/d/10ebZl9JPsYkt5jtSt_YY3kgIDmZ_cnNM/view?usp=drivesdk","dlawer karim humer - Modern sport management concepts")</f>
        <v>dlawer karim humer - Modern sport management concepts</v>
      </c>
      <c r="Q146" s="2" t="s">
        <v>6634</v>
      </c>
      <c r="R146" s="2"/>
      <c r="S146" s="2"/>
      <c r="T146" s="2"/>
      <c r="U146" s="2"/>
      <c r="V146" s="2"/>
    </row>
    <row r="147">
      <c r="A147" s="4">
        <v>44317.979943715276</v>
      </c>
      <c r="B147" s="2" t="s">
        <v>4844</v>
      </c>
      <c r="C147" s="2" t="s">
        <v>876</v>
      </c>
      <c r="D147" s="2" t="s">
        <v>6016</v>
      </c>
      <c r="E147" s="2" t="s">
        <v>159</v>
      </c>
      <c r="F147" s="2" t="s">
        <v>173</v>
      </c>
      <c r="G147" s="2" t="s">
        <v>6635</v>
      </c>
      <c r="H147" s="2" t="s">
        <v>878</v>
      </c>
      <c r="I147" s="2" t="s">
        <v>216</v>
      </c>
      <c r="J147" s="2" t="s">
        <v>164</v>
      </c>
      <c r="K147" s="2" t="s">
        <v>6601</v>
      </c>
      <c r="L147" s="2" t="s">
        <v>1060</v>
      </c>
      <c r="M147" s="5">
        <v>44317.0</v>
      </c>
      <c r="N147" s="2" t="s">
        <v>6636</v>
      </c>
      <c r="O147" s="6" t="s">
        <v>6637</v>
      </c>
      <c r="P147" s="7" t="str">
        <f>HYPERLINK("https://drive.google.com/file/d/1YhOzaf_VR9aq8748cG6-HiGu8wnI89bt/view?usp=drivesdk","Ammar Jawhar Hussien  - Modern sport management concepts")</f>
        <v>Ammar Jawhar Hussien  - Modern sport management concepts</v>
      </c>
      <c r="Q147" s="2" t="s">
        <v>6638</v>
      </c>
      <c r="R147" s="2"/>
      <c r="S147" s="2"/>
      <c r="T147" s="2"/>
      <c r="U147" s="2"/>
      <c r="V147" s="2"/>
    </row>
    <row r="148">
      <c r="A148" s="4">
        <v>44317.98061511574</v>
      </c>
      <c r="B148" s="2" t="s">
        <v>4844</v>
      </c>
      <c r="C148" s="2" t="s">
        <v>6639</v>
      </c>
      <c r="D148" s="2" t="s">
        <v>158</v>
      </c>
      <c r="E148" s="2" t="s">
        <v>159</v>
      </c>
      <c r="F148" s="2" t="s">
        <v>6640</v>
      </c>
      <c r="G148" s="2" t="s">
        <v>6641</v>
      </c>
      <c r="H148" s="2" t="s">
        <v>6642</v>
      </c>
      <c r="I148" s="2" t="s">
        <v>6643</v>
      </c>
      <c r="J148" s="2" t="s">
        <v>197</v>
      </c>
      <c r="K148" s="2" t="s">
        <v>6644</v>
      </c>
      <c r="L148" s="2" t="s">
        <v>1060</v>
      </c>
      <c r="M148" s="5">
        <v>44317.0</v>
      </c>
      <c r="N148" s="2" t="s">
        <v>6645</v>
      </c>
      <c r="O148" s="6" t="s">
        <v>6646</v>
      </c>
      <c r="P148" s="7" t="str">
        <f>HYPERLINK("https://drive.google.com/file/d/1LY_nP2w2DG2gPQ7WFcJyJG430KeqFdOP/view?usp=drivesdk","Mohammed Ibrahim Younus  - Modern sport management concepts")</f>
        <v>Mohammed Ibrahim Younus  - Modern sport management concepts</v>
      </c>
      <c r="Q148" s="2" t="s">
        <v>6647</v>
      </c>
      <c r="R148" s="2"/>
      <c r="S148" s="2"/>
      <c r="T148" s="2"/>
      <c r="U148" s="2"/>
      <c r="V148" s="2"/>
    </row>
    <row r="149">
      <c r="A149" s="4">
        <v>44317.98062545139</v>
      </c>
      <c r="B149" s="2" t="s">
        <v>4844</v>
      </c>
      <c r="C149" s="2" t="s">
        <v>6648</v>
      </c>
      <c r="D149" s="2" t="s">
        <v>171</v>
      </c>
      <c r="E149" s="2" t="s">
        <v>172</v>
      </c>
      <c r="F149" s="2" t="s">
        <v>6649</v>
      </c>
      <c r="G149" s="2" t="s">
        <v>6650</v>
      </c>
      <c r="H149" s="2" t="s">
        <v>6651</v>
      </c>
      <c r="I149" s="2" t="s">
        <v>6652</v>
      </c>
      <c r="J149" s="2" t="s">
        <v>177</v>
      </c>
      <c r="K149" s="2" t="s">
        <v>349</v>
      </c>
      <c r="L149" s="2" t="s">
        <v>1060</v>
      </c>
      <c r="M149" s="5">
        <v>44317.0</v>
      </c>
      <c r="N149" s="2" t="s">
        <v>6653</v>
      </c>
      <c r="O149" s="6" t="s">
        <v>6654</v>
      </c>
      <c r="P149" s="7" t="str">
        <f>HYPERLINK("https://drive.google.com/file/d/1ygeJ1e4eBXhcu0mlljcNC9wsumow2MdY/view?usp=drivesdk","ziyad mishaal farhaan - Modern sport management concepts")</f>
        <v>ziyad mishaal farhaan - Modern sport management concepts</v>
      </c>
      <c r="Q149" s="2" t="s">
        <v>6655</v>
      </c>
      <c r="R149" s="2"/>
      <c r="S149" s="2"/>
      <c r="T149" s="2"/>
      <c r="U149" s="2"/>
      <c r="V149" s="2"/>
    </row>
    <row r="150">
      <c r="A150" s="4">
        <v>44317.98090283565</v>
      </c>
      <c r="B150" s="2" t="s">
        <v>4844</v>
      </c>
      <c r="C150" s="2" t="s">
        <v>1156</v>
      </c>
      <c r="D150" s="2" t="s">
        <v>171</v>
      </c>
      <c r="E150" s="2" t="s">
        <v>172</v>
      </c>
      <c r="F150" s="2" t="s">
        <v>173</v>
      </c>
      <c r="G150" s="2" t="s">
        <v>471</v>
      </c>
      <c r="H150" s="2" t="s">
        <v>6656</v>
      </c>
      <c r="I150" s="2" t="s">
        <v>1158</v>
      </c>
      <c r="J150" s="2" t="s">
        <v>197</v>
      </c>
      <c r="L150" s="2" t="s">
        <v>1060</v>
      </c>
      <c r="M150" s="5">
        <v>44317.0</v>
      </c>
      <c r="N150" s="2" t="s">
        <v>6657</v>
      </c>
      <c r="O150" s="6" t="s">
        <v>6658</v>
      </c>
      <c r="P150" s="7" t="str">
        <f>HYPERLINK("https://drive.google.com/file/d/1VUy5lqj7jt5_2QZzRJ-cr8xQq395x0L5/view?usp=drivesdk","Rizgar Hassan Mohammad  - Modern sport management concepts")</f>
        <v>Rizgar Hassan Mohammad  - Modern sport management concepts</v>
      </c>
      <c r="Q150" s="2" t="s">
        <v>6659</v>
      </c>
      <c r="R150" s="2"/>
      <c r="S150" s="2"/>
      <c r="T150" s="2"/>
      <c r="U150" s="2"/>
      <c r="V150" s="2"/>
    </row>
    <row r="151">
      <c r="A151" s="4">
        <v>44317.98205532407</v>
      </c>
      <c r="B151" s="2" t="s">
        <v>4844</v>
      </c>
      <c r="C151" s="2" t="s">
        <v>6660</v>
      </c>
      <c r="D151" s="2" t="s">
        <v>171</v>
      </c>
      <c r="E151" s="2" t="s">
        <v>289</v>
      </c>
      <c r="F151" s="8" t="s">
        <v>6661</v>
      </c>
      <c r="G151" s="8" t="s">
        <v>533</v>
      </c>
      <c r="H151" s="8" t="s">
        <v>6662</v>
      </c>
      <c r="I151" s="2" t="s">
        <v>535</v>
      </c>
      <c r="J151" s="2" t="s">
        <v>187</v>
      </c>
      <c r="K151" s="8" t="s">
        <v>6663</v>
      </c>
      <c r="L151" s="2" t="s">
        <v>1060</v>
      </c>
      <c r="M151" s="5">
        <v>44317.0</v>
      </c>
      <c r="N151" s="2" t="s">
        <v>6664</v>
      </c>
      <c r="O151" s="6" t="s">
        <v>6665</v>
      </c>
      <c r="P151" s="7" t="str">
        <f>HYPERLINK("https://drive.google.com/file/d/15I-DyQw0qdHyB7nkD4cvD_bAGkB1GE50/view?usp=drivesdk"," Prof.dr.Bushra kadhum al hammish - Modern sport management concepts")</f>
        <v> Prof.dr.Bushra kadhum al hammish - Modern sport management concepts</v>
      </c>
      <c r="Q151" s="2" t="s">
        <v>6666</v>
      </c>
      <c r="R151" s="2"/>
      <c r="S151" s="2"/>
      <c r="T151" s="2"/>
      <c r="U151" s="2"/>
      <c r="V151" s="2"/>
    </row>
    <row r="152">
      <c r="A152" s="4">
        <v>44317.98282564815</v>
      </c>
      <c r="B152" s="2" t="s">
        <v>4844</v>
      </c>
      <c r="C152" s="2" t="s">
        <v>6528</v>
      </c>
      <c r="D152" s="2" t="s">
        <v>171</v>
      </c>
      <c r="E152" s="2" t="s">
        <v>202</v>
      </c>
      <c r="F152" s="2" t="s">
        <v>6667</v>
      </c>
      <c r="G152" s="2" t="s">
        <v>378</v>
      </c>
      <c r="H152" s="2" t="s">
        <v>6668</v>
      </c>
      <c r="I152" s="2" t="s">
        <v>6669</v>
      </c>
      <c r="J152" s="2" t="s">
        <v>187</v>
      </c>
      <c r="K152" s="2" t="s">
        <v>6670</v>
      </c>
      <c r="L152" s="2" t="s">
        <v>1060</v>
      </c>
      <c r="M152" s="5">
        <v>44317.0</v>
      </c>
      <c r="N152" s="2" t="s">
        <v>6671</v>
      </c>
      <c r="O152" s="6" t="s">
        <v>6672</v>
      </c>
      <c r="P152" s="7" t="str">
        <f>HYPERLINK("https://drive.google.com/file/d/10I2zQnlAMbiNxP0_4dB3D-QbH6BIWjvx/view?usp=drivesdk","Othman Mahmoud shahadha  - Modern sport management concepts")</f>
        <v>Othman Mahmoud shahadha  - Modern sport management concepts</v>
      </c>
      <c r="Q152" s="2" t="s">
        <v>6673</v>
      </c>
      <c r="R152" s="2"/>
      <c r="S152" s="2"/>
      <c r="T152" s="2"/>
      <c r="U152" s="2"/>
      <c r="V152" s="2"/>
    </row>
    <row r="153">
      <c r="A153" s="4">
        <v>44317.98369381945</v>
      </c>
      <c r="B153" s="2" t="s">
        <v>4844</v>
      </c>
      <c r="C153" s="2" t="s">
        <v>6674</v>
      </c>
      <c r="D153" s="2" t="s">
        <v>171</v>
      </c>
      <c r="E153" s="2" t="s">
        <v>202</v>
      </c>
      <c r="F153" s="8" t="s">
        <v>6675</v>
      </c>
      <c r="G153" s="8" t="s">
        <v>6530</v>
      </c>
      <c r="H153" s="8" t="s">
        <v>6676</v>
      </c>
      <c r="I153" s="2" t="s">
        <v>6677</v>
      </c>
      <c r="J153" s="2" t="s">
        <v>177</v>
      </c>
      <c r="K153" s="8" t="s">
        <v>6678</v>
      </c>
      <c r="L153" s="2" t="s">
        <v>1060</v>
      </c>
      <c r="M153" s="5">
        <v>44317.0</v>
      </c>
      <c r="N153" s="2" t="s">
        <v>6679</v>
      </c>
      <c r="O153" s="6" t="s">
        <v>6680</v>
      </c>
      <c r="P153" s="7" t="str">
        <f>HYPERLINK("https://drive.google.com/file/d/1U4Nv48W5hWYgYba-FGDWKetfiB95wxwq/view?usp=drivesdk","Dr. YASEEN ALI KHALAF  - Modern sport management concepts")</f>
        <v>Dr. YASEEN ALI KHALAF  - Modern sport management concepts</v>
      </c>
      <c r="Q153" s="2" t="s">
        <v>6681</v>
      </c>
      <c r="R153" s="2"/>
      <c r="S153" s="2"/>
      <c r="T153" s="2"/>
      <c r="U153" s="2"/>
      <c r="V153" s="2"/>
    </row>
    <row r="154">
      <c r="A154" s="4">
        <v>44317.985592488425</v>
      </c>
      <c r="B154" s="2" t="s">
        <v>4844</v>
      </c>
      <c r="C154" s="2" t="s">
        <v>6682</v>
      </c>
      <c r="D154" s="2" t="s">
        <v>171</v>
      </c>
      <c r="E154" s="2" t="s">
        <v>289</v>
      </c>
      <c r="F154" s="8" t="s">
        <v>6683</v>
      </c>
      <c r="G154" s="8" t="s">
        <v>6684</v>
      </c>
      <c r="H154" s="8" t="s">
        <v>6663</v>
      </c>
      <c r="I154" s="2" t="s">
        <v>6685</v>
      </c>
      <c r="J154" s="2" t="s">
        <v>187</v>
      </c>
      <c r="K154" s="8" t="s">
        <v>6686</v>
      </c>
      <c r="L154" s="2" t="s">
        <v>1060</v>
      </c>
      <c r="M154" s="5">
        <v>44317.0</v>
      </c>
      <c r="N154" s="2" t="s">
        <v>6687</v>
      </c>
      <c r="O154" s="6" t="s">
        <v>6688</v>
      </c>
      <c r="P154" s="7" t="str">
        <f>HYPERLINK("https://drive.google.com/file/d/1FXJrB-jkc-986Ul17qrXW6K357o8b1Ce/view?usp=drivesdk","PROF.DR.Bushra JadhumALHammashi - Modern sport management concepts")</f>
        <v>PROF.DR.Bushra JadhumALHammashi - Modern sport management concepts</v>
      </c>
      <c r="Q154" s="2" t="s">
        <v>6689</v>
      </c>
      <c r="R154" s="2"/>
      <c r="S154" s="2"/>
      <c r="T154" s="2"/>
      <c r="U154" s="2"/>
      <c r="V154" s="2"/>
    </row>
    <row r="155">
      <c r="A155" s="4">
        <v>44317.98588760417</v>
      </c>
      <c r="B155" s="2" t="s">
        <v>4844</v>
      </c>
      <c r="C155" s="2" t="s">
        <v>6690</v>
      </c>
      <c r="D155" s="2" t="s">
        <v>158</v>
      </c>
      <c r="E155" s="2" t="s">
        <v>159</v>
      </c>
      <c r="F155" s="8" t="s">
        <v>6691</v>
      </c>
      <c r="G155" s="8" t="s">
        <v>6692</v>
      </c>
      <c r="H155" s="2" t="s">
        <v>6693</v>
      </c>
      <c r="I155" s="2" t="s">
        <v>6694</v>
      </c>
      <c r="J155" s="2" t="s">
        <v>164</v>
      </c>
      <c r="K155" s="2" t="s">
        <v>6695</v>
      </c>
      <c r="L155" s="2" t="s">
        <v>1060</v>
      </c>
      <c r="M155" s="5">
        <v>44317.0</v>
      </c>
      <c r="N155" s="2" t="s">
        <v>6696</v>
      </c>
      <c r="O155" s="6" t="s">
        <v>6697</v>
      </c>
      <c r="P155" s="7" t="str">
        <f>HYPERLINK("https://drive.google.com/file/d/1ZoOEQdyGSdLsvsTuAws8iDehKfqwoTF5/view?usp=drivesdk","Manal Mohsen hmmod  - Modern sport management concepts")</f>
        <v>Manal Mohsen hmmod  - Modern sport management concepts</v>
      </c>
      <c r="Q155" s="2" t="s">
        <v>6698</v>
      </c>
      <c r="R155" s="2"/>
      <c r="S155" s="2"/>
      <c r="T155" s="2"/>
      <c r="U155" s="2"/>
      <c r="V155" s="2"/>
    </row>
    <row r="156">
      <c r="A156" s="4">
        <v>44317.98667349537</v>
      </c>
      <c r="B156" s="2" t="s">
        <v>4844</v>
      </c>
      <c r="C156" s="2" t="s">
        <v>353</v>
      </c>
      <c r="D156" s="2" t="s">
        <v>171</v>
      </c>
      <c r="E156" s="2" t="s">
        <v>172</v>
      </c>
      <c r="F156" s="2" t="s">
        <v>6699</v>
      </c>
      <c r="G156" s="2" t="s">
        <v>356</v>
      </c>
      <c r="H156" s="2" t="s">
        <v>356</v>
      </c>
      <c r="I156" s="2" t="s">
        <v>357</v>
      </c>
      <c r="J156" s="2" t="s">
        <v>177</v>
      </c>
      <c r="K156" s="2" t="s">
        <v>6700</v>
      </c>
      <c r="L156" s="2" t="s">
        <v>1060</v>
      </c>
      <c r="M156" s="5">
        <v>44317.0</v>
      </c>
      <c r="N156" s="2" t="s">
        <v>6701</v>
      </c>
      <c r="O156" s="6" t="s">
        <v>6702</v>
      </c>
      <c r="P156" s="7" t="str">
        <f>HYPERLINK("https://drive.google.com/file/d/1BdLe91knqmOiOqVa77gqjOhmNUW0wa2I/view?usp=drivesdk","Dr. Huda Mohammed Suleiman - Modern sport management concepts")</f>
        <v>Dr. Huda Mohammed Suleiman - Modern sport management concepts</v>
      </c>
      <c r="Q156" s="2" t="s">
        <v>6703</v>
      </c>
      <c r="R156" s="2"/>
      <c r="S156" s="2"/>
      <c r="T156" s="2"/>
      <c r="U156" s="2"/>
      <c r="V156" s="2"/>
    </row>
    <row r="157">
      <c r="A157" s="4">
        <v>44317.988871678244</v>
      </c>
      <c r="B157" s="2" t="s">
        <v>4844</v>
      </c>
      <c r="C157" s="2" t="s">
        <v>6704</v>
      </c>
      <c r="D157" s="2" t="s">
        <v>158</v>
      </c>
      <c r="E157" s="2" t="s">
        <v>159</v>
      </c>
      <c r="F157" s="2" t="s">
        <v>6705</v>
      </c>
      <c r="G157" s="2" t="s">
        <v>2530</v>
      </c>
      <c r="H157" s="2" t="s">
        <v>6706</v>
      </c>
      <c r="I157" s="2" t="s">
        <v>6707</v>
      </c>
      <c r="J157" s="2" t="s">
        <v>164</v>
      </c>
      <c r="K157" s="2" t="s">
        <v>2570</v>
      </c>
      <c r="L157" s="2" t="s">
        <v>1060</v>
      </c>
      <c r="M157" s="5">
        <v>44317.0</v>
      </c>
      <c r="N157" s="2" t="s">
        <v>6708</v>
      </c>
      <c r="O157" s="6" t="s">
        <v>6709</v>
      </c>
      <c r="P157" s="7" t="str">
        <f>HYPERLINK("https://drive.google.com/file/d/1xgGH5nL9VAHynnZtmAP0fs1tEOZh2exg/view?usp=drivesdk","Zaed Thabit Alrawi - Modern sport management concepts")</f>
        <v>Zaed Thabit Alrawi - Modern sport management concepts</v>
      </c>
      <c r="Q157" s="2" t="s">
        <v>6710</v>
      </c>
      <c r="R157" s="2"/>
      <c r="S157" s="2"/>
      <c r="T157" s="2"/>
      <c r="U157" s="2"/>
      <c r="V157" s="2"/>
    </row>
    <row r="158">
      <c r="A158" s="4">
        <v>44317.989321319445</v>
      </c>
      <c r="B158" s="2" t="s">
        <v>4844</v>
      </c>
      <c r="C158" s="2" t="s">
        <v>6711</v>
      </c>
      <c r="D158" s="2" t="s">
        <v>171</v>
      </c>
      <c r="E158" s="2" t="s">
        <v>289</v>
      </c>
      <c r="F158" s="2" t="s">
        <v>815</v>
      </c>
      <c r="G158" s="2" t="s">
        <v>1426</v>
      </c>
      <c r="H158" s="2" t="s">
        <v>816</v>
      </c>
      <c r="I158" s="2" t="s">
        <v>817</v>
      </c>
      <c r="J158" s="2" t="s">
        <v>164</v>
      </c>
      <c r="K158" s="2" t="s">
        <v>710</v>
      </c>
      <c r="L158" s="2" t="s">
        <v>1060</v>
      </c>
      <c r="M158" s="5">
        <v>44317.0</v>
      </c>
      <c r="N158" s="2" t="s">
        <v>6712</v>
      </c>
      <c r="O158" s="6" t="s">
        <v>6713</v>
      </c>
      <c r="P158" s="7" t="str">
        <f>HYPERLINK("https://drive.google.com/file/d/1-0EreHchP6eNNmRE-Qo9X4z0yK3X42pb/view?usp=drivesdk","Dr.waleed khalid homam - Modern sport management concepts")</f>
        <v>Dr.waleed khalid homam - Modern sport management concepts</v>
      </c>
      <c r="Q158" s="2" t="s">
        <v>6714</v>
      </c>
      <c r="R158" s="2"/>
      <c r="S158" s="2"/>
      <c r="T158" s="2"/>
      <c r="U158" s="2"/>
      <c r="V158" s="2"/>
    </row>
    <row r="159">
      <c r="A159" s="4">
        <v>44317.98953167824</v>
      </c>
      <c r="B159" s="2" t="s">
        <v>4844</v>
      </c>
      <c r="C159" s="2" t="s">
        <v>6715</v>
      </c>
      <c r="D159" s="2" t="s">
        <v>171</v>
      </c>
      <c r="E159" s="2" t="s">
        <v>172</v>
      </c>
      <c r="F159" s="2" t="s">
        <v>152</v>
      </c>
      <c r="G159" s="2" t="s">
        <v>275</v>
      </c>
      <c r="H159" s="2" t="s">
        <v>341</v>
      </c>
      <c r="I159" s="2" t="s">
        <v>437</v>
      </c>
      <c r="J159" s="2" t="s">
        <v>177</v>
      </c>
      <c r="L159" s="2" t="s">
        <v>1060</v>
      </c>
      <c r="M159" s="5">
        <v>44317.0</v>
      </c>
      <c r="N159" s="2" t="s">
        <v>6716</v>
      </c>
      <c r="O159" s="6" t="s">
        <v>6717</v>
      </c>
      <c r="P159" s="7" t="str">
        <f>HYPERLINK("https://drive.google.com/file/d/1_kD_0Km4sFU5lRzoUeh19c9fdNxM3AFs/view?usp=drivesdk","Dr . NAQEE HAMZAH  AL SIYAF - Modern sport management concepts")</f>
        <v>Dr . NAQEE HAMZAH  AL SIYAF - Modern sport management concepts</v>
      </c>
      <c r="Q159" s="2" t="s">
        <v>6718</v>
      </c>
      <c r="R159" s="2"/>
      <c r="S159" s="2"/>
      <c r="T159" s="2"/>
      <c r="U159" s="2"/>
      <c r="V159" s="2"/>
    </row>
    <row r="160">
      <c r="A160" s="4">
        <v>44317.989695324075</v>
      </c>
      <c r="B160" s="2" t="s">
        <v>4844</v>
      </c>
      <c r="C160" s="2" t="s">
        <v>6719</v>
      </c>
      <c r="D160" s="2" t="s">
        <v>171</v>
      </c>
      <c r="E160" s="2" t="s">
        <v>172</v>
      </c>
      <c r="F160" s="2" t="s">
        <v>6720</v>
      </c>
      <c r="G160" s="2" t="s">
        <v>378</v>
      </c>
      <c r="H160" s="2" t="s">
        <v>6407</v>
      </c>
      <c r="I160" s="2" t="s">
        <v>6721</v>
      </c>
      <c r="J160" s="2" t="s">
        <v>197</v>
      </c>
      <c r="K160" s="2" t="s">
        <v>580</v>
      </c>
      <c r="L160" s="2" t="s">
        <v>1060</v>
      </c>
      <c r="M160" s="5">
        <v>44317.0</v>
      </c>
      <c r="N160" s="2" t="s">
        <v>6722</v>
      </c>
      <c r="O160" s="6" t="s">
        <v>6723</v>
      </c>
      <c r="P160" s="7" t="str">
        <f>HYPERLINK("https://drive.google.com/file/d/1mUbGwNDwCbNxPt8veKYIvWrMdTVGxD1f/view?usp=drivesdk","Dr. Muthana Hazim Naif  - Modern sport management concepts")</f>
        <v>Dr. Muthana Hazim Naif  - Modern sport management concepts</v>
      </c>
      <c r="Q160" s="2" t="s">
        <v>6724</v>
      </c>
      <c r="R160" s="2"/>
      <c r="S160" s="2"/>
      <c r="T160" s="2"/>
      <c r="U160" s="2"/>
      <c r="V160" s="2"/>
    </row>
    <row r="161">
      <c r="A161" s="4">
        <v>44317.989938969906</v>
      </c>
      <c r="B161" s="2" t="s">
        <v>4844</v>
      </c>
      <c r="C161" s="2" t="s">
        <v>1942</v>
      </c>
      <c r="D161" s="2" t="s">
        <v>171</v>
      </c>
      <c r="E161" s="2" t="s">
        <v>289</v>
      </c>
      <c r="F161" s="8" t="s">
        <v>6725</v>
      </c>
      <c r="G161" s="8" t="s">
        <v>6726</v>
      </c>
      <c r="H161" s="8" t="s">
        <v>1449</v>
      </c>
      <c r="I161" s="2" t="s">
        <v>1945</v>
      </c>
      <c r="J161" s="2" t="s">
        <v>197</v>
      </c>
      <c r="K161" s="2" t="s">
        <v>845</v>
      </c>
      <c r="L161" s="2" t="s">
        <v>1060</v>
      </c>
      <c r="M161" s="5">
        <v>44317.0</v>
      </c>
      <c r="N161" s="2" t="s">
        <v>6727</v>
      </c>
      <c r="O161" s="6" t="s">
        <v>6728</v>
      </c>
      <c r="P161" s="7" t="str">
        <f>HYPERLINK("https://drive.google.com/file/d/11Xu35LuyZdrEFNoBvRWHb4Rxc5s6yFMt/view?usp=drivesdk","Goran Maaroof Qader - Modern sport management concepts")</f>
        <v>Goran Maaroof Qader - Modern sport management concepts</v>
      </c>
      <c r="Q161" s="2" t="s">
        <v>6729</v>
      </c>
      <c r="R161" s="2"/>
      <c r="S161" s="2"/>
      <c r="T161" s="2"/>
      <c r="U161" s="2"/>
      <c r="V161" s="2"/>
    </row>
    <row r="162">
      <c r="A162" s="4">
        <v>44317.99069866898</v>
      </c>
      <c r="B162" s="2" t="s">
        <v>4844</v>
      </c>
      <c r="C162" s="8" t="s">
        <v>6730</v>
      </c>
      <c r="D162" s="2" t="s">
        <v>171</v>
      </c>
      <c r="E162" s="2" t="s">
        <v>289</v>
      </c>
      <c r="F162" s="8" t="s">
        <v>6731</v>
      </c>
      <c r="G162" s="8" t="s">
        <v>6530</v>
      </c>
      <c r="H162" s="8" t="s">
        <v>2473</v>
      </c>
      <c r="I162" s="2" t="s">
        <v>6732</v>
      </c>
      <c r="J162" s="2" t="s">
        <v>187</v>
      </c>
      <c r="L162" s="2" t="s">
        <v>1060</v>
      </c>
      <c r="M162" s="5">
        <v>44317.0</v>
      </c>
      <c r="N162" s="2" t="s">
        <v>6733</v>
      </c>
      <c r="O162" s="6" t="s">
        <v>6734</v>
      </c>
      <c r="P162" s="7" t="str">
        <f>HYPERLINK("https://drive.google.com/file/d/1ypz3kpWDQhpbmxV5YsPSWTfqBlwtRVnq/view?usp=drivesdk","أ.د عماد عزيز نشمي  - Modern sport management concepts")</f>
        <v>أ.د عماد عزيز نشمي  - Modern sport management concepts</v>
      </c>
      <c r="Q162" s="2" t="s">
        <v>6735</v>
      </c>
      <c r="R162" s="2"/>
      <c r="S162" s="2"/>
      <c r="T162" s="2"/>
      <c r="U162" s="2"/>
      <c r="V162" s="2"/>
    </row>
    <row r="163">
      <c r="A163" s="4">
        <v>44317.99171260417</v>
      </c>
      <c r="B163" s="2" t="s">
        <v>4844</v>
      </c>
      <c r="C163" s="2" t="s">
        <v>6736</v>
      </c>
      <c r="D163" s="2" t="s">
        <v>171</v>
      </c>
      <c r="E163" s="2" t="s">
        <v>202</v>
      </c>
      <c r="F163" s="2" t="s">
        <v>4227</v>
      </c>
      <c r="G163" s="2" t="s">
        <v>1442</v>
      </c>
      <c r="H163" s="2" t="s">
        <v>6737</v>
      </c>
      <c r="I163" s="2" t="s">
        <v>6738</v>
      </c>
      <c r="J163" s="2" t="s">
        <v>177</v>
      </c>
      <c r="L163" s="2" t="s">
        <v>1060</v>
      </c>
      <c r="M163" s="5">
        <v>44317.0</v>
      </c>
      <c r="N163" s="2" t="s">
        <v>6739</v>
      </c>
      <c r="O163" s="6" t="s">
        <v>6740</v>
      </c>
      <c r="P163" s="7" t="str">
        <f>HYPERLINK("https://drive.google.com/file/d/1Sk53wQ0L-Z41OBPITbFyQOG7XrVka2FM/view?usp=drivesdk","Dr.sarteeb omer awla - Modern sport management concepts")</f>
        <v>Dr.sarteeb omer awla - Modern sport management concepts</v>
      </c>
      <c r="Q163" s="2" t="s">
        <v>6741</v>
      </c>
      <c r="R163" s="2"/>
      <c r="S163" s="2"/>
      <c r="T163" s="2"/>
      <c r="U163" s="2"/>
      <c r="V163" s="2"/>
    </row>
    <row r="164">
      <c r="A164" s="4">
        <v>44317.99296959491</v>
      </c>
      <c r="B164" s="2" t="s">
        <v>4844</v>
      </c>
      <c r="C164" s="2" t="s">
        <v>6742</v>
      </c>
      <c r="D164" s="2" t="s">
        <v>171</v>
      </c>
      <c r="E164" s="2" t="s">
        <v>289</v>
      </c>
      <c r="F164" s="2" t="s">
        <v>6743</v>
      </c>
      <c r="G164" s="2" t="s">
        <v>6744</v>
      </c>
      <c r="H164" s="2" t="s">
        <v>6745</v>
      </c>
      <c r="I164" s="2" t="s">
        <v>6746</v>
      </c>
      <c r="J164" s="2" t="s">
        <v>187</v>
      </c>
      <c r="K164" s="2" t="s">
        <v>6747</v>
      </c>
      <c r="L164" s="2" t="s">
        <v>1060</v>
      </c>
      <c r="M164" s="5">
        <v>44317.0</v>
      </c>
      <c r="N164" s="2" t="s">
        <v>6748</v>
      </c>
      <c r="O164" s="6" t="s">
        <v>6749</v>
      </c>
      <c r="P164" s="7" t="str">
        <f>HYPERLINK("https://drive.google.com/file/d/1eGuhP0Lge3zoY6esxCU_nHGiCEeUZ17p/view?usp=drivesdk","Reyadh Ahmed Ismael - Modern sport management concepts")</f>
        <v>Reyadh Ahmed Ismael - Modern sport management concepts</v>
      </c>
      <c r="Q164" s="2" t="s">
        <v>6750</v>
      </c>
      <c r="R164" s="2"/>
      <c r="S164" s="2"/>
      <c r="T164" s="2"/>
      <c r="U164" s="2"/>
      <c r="V164" s="2"/>
    </row>
    <row r="165">
      <c r="A165" s="4">
        <v>44317.993527812505</v>
      </c>
      <c r="B165" s="2" t="s">
        <v>4844</v>
      </c>
      <c r="C165" s="2" t="s">
        <v>6751</v>
      </c>
      <c r="D165" s="2" t="s">
        <v>171</v>
      </c>
      <c r="E165" s="2" t="s">
        <v>289</v>
      </c>
      <c r="F165" s="2" t="s">
        <v>665</v>
      </c>
      <c r="G165" s="2" t="s">
        <v>6752</v>
      </c>
      <c r="H165" s="2" t="s">
        <v>6753</v>
      </c>
      <c r="I165" s="2" t="s">
        <v>6754</v>
      </c>
      <c r="J165" s="2" t="s">
        <v>187</v>
      </c>
      <c r="K165" s="2" t="s">
        <v>349</v>
      </c>
      <c r="L165" s="2" t="s">
        <v>1060</v>
      </c>
      <c r="M165" s="5">
        <v>44317.0</v>
      </c>
      <c r="N165" s="2" t="s">
        <v>6755</v>
      </c>
      <c r="O165" s="6" t="s">
        <v>6756</v>
      </c>
      <c r="P165" s="7" t="str">
        <f>HYPERLINK("https://drive.google.com/file/d/1e0eaSUqAF51XwDCsrdShSvgXCS_De2KL/view?usp=drivesdk","prof.dr.Bushra Kadhum AlHammashi - Modern sport management concepts")</f>
        <v>prof.dr.Bushra Kadhum AlHammashi - Modern sport management concepts</v>
      </c>
      <c r="Q165" s="2" t="s">
        <v>6757</v>
      </c>
      <c r="R165" s="2"/>
      <c r="S165" s="2"/>
      <c r="T165" s="2"/>
      <c r="U165" s="2"/>
      <c r="V165" s="2"/>
    </row>
    <row r="166">
      <c r="A166" s="4">
        <v>44317.99556894676</v>
      </c>
      <c r="B166" s="2" t="s">
        <v>4844</v>
      </c>
      <c r="C166" s="8" t="s">
        <v>6758</v>
      </c>
      <c r="D166" s="2" t="s">
        <v>171</v>
      </c>
      <c r="E166" s="2" t="s">
        <v>289</v>
      </c>
      <c r="F166" s="8" t="s">
        <v>6759</v>
      </c>
      <c r="G166" s="8" t="s">
        <v>6760</v>
      </c>
      <c r="H166" s="8" t="s">
        <v>6761</v>
      </c>
      <c r="I166" s="2" t="s">
        <v>6762</v>
      </c>
      <c r="J166" s="2" t="s">
        <v>177</v>
      </c>
      <c r="K166" s="8" t="s">
        <v>490</v>
      </c>
      <c r="L166" s="2" t="s">
        <v>1060</v>
      </c>
      <c r="M166" s="5">
        <v>44317.0</v>
      </c>
      <c r="N166" s="2" t="s">
        <v>6763</v>
      </c>
      <c r="O166" s="6" t="s">
        <v>6764</v>
      </c>
      <c r="P166" s="7" t="str">
        <f>HYPERLINK("https://drive.google.com/file/d/1749fS62TL99SMyxor9X4RM5y-ESnZoaJ/view?usp=drivesdk","د. سندس موسى جواد  - Modern sport management concepts")</f>
        <v>د. سندس موسى جواد  - Modern sport management concepts</v>
      </c>
      <c r="Q166" s="2" t="s">
        <v>6765</v>
      </c>
      <c r="R166" s="2"/>
      <c r="S166" s="2"/>
      <c r="T166" s="2"/>
      <c r="U166" s="2"/>
      <c r="V166" s="2"/>
    </row>
    <row r="167">
      <c r="A167" s="4">
        <v>44317.99689032407</v>
      </c>
      <c r="B167" s="2" t="s">
        <v>4844</v>
      </c>
      <c r="C167" s="2" t="s">
        <v>6766</v>
      </c>
      <c r="D167" s="2" t="s">
        <v>158</v>
      </c>
      <c r="E167" s="2" t="s">
        <v>159</v>
      </c>
      <c r="F167" s="2" t="s">
        <v>221</v>
      </c>
      <c r="G167" s="2" t="s">
        <v>222</v>
      </c>
      <c r="H167" s="2" t="s">
        <v>899</v>
      </c>
      <c r="I167" s="2" t="s">
        <v>1104</v>
      </c>
      <c r="J167" s="2" t="s">
        <v>177</v>
      </c>
      <c r="L167" s="2" t="s">
        <v>1060</v>
      </c>
      <c r="M167" s="5">
        <v>44317.0</v>
      </c>
      <c r="N167" s="2" t="s">
        <v>6767</v>
      </c>
      <c r="O167" s="6" t="s">
        <v>6768</v>
      </c>
      <c r="P167" s="7" t="str">
        <f>HYPERLINK("https://drive.google.com/file/d/18ZkeA4T2k8jxdVLA4notbmvDnmgM0Nue/view?usp=drivesdk","Wlat Jalal Hamad  - Modern sport management concepts")</f>
        <v>Wlat Jalal Hamad  - Modern sport management concepts</v>
      </c>
      <c r="Q167" s="2" t="s">
        <v>6769</v>
      </c>
      <c r="R167" s="2"/>
      <c r="S167" s="2"/>
      <c r="T167" s="2"/>
      <c r="U167" s="2"/>
      <c r="V167" s="2"/>
    </row>
    <row r="168">
      <c r="A168" s="4">
        <v>44317.99724398148</v>
      </c>
      <c r="B168" s="2" t="s">
        <v>4844</v>
      </c>
      <c r="C168" s="2" t="s">
        <v>6770</v>
      </c>
      <c r="D168" s="2" t="s">
        <v>158</v>
      </c>
      <c r="E168" s="2" t="s">
        <v>159</v>
      </c>
      <c r="F168" s="8" t="s">
        <v>495</v>
      </c>
      <c r="G168" s="8" t="s">
        <v>6771</v>
      </c>
      <c r="H168" s="8" t="s">
        <v>6772</v>
      </c>
      <c r="I168" s="2" t="s">
        <v>6773</v>
      </c>
      <c r="J168" s="2" t="s">
        <v>177</v>
      </c>
      <c r="K168" s="2" t="s">
        <v>710</v>
      </c>
      <c r="L168" s="2" t="s">
        <v>1060</v>
      </c>
      <c r="M168" s="5">
        <v>44317.0</v>
      </c>
      <c r="N168" s="2" t="s">
        <v>6774</v>
      </c>
      <c r="O168" s="6" t="s">
        <v>6775</v>
      </c>
      <c r="P168" s="7" t="str">
        <f>HYPERLINK("https://drive.google.com/file/d/1C-KTqClTwyCIwwV5xDGFzVAKke413wb-/view?usp=drivesdk","Marwa talal suhail - Modern sport management concepts")</f>
        <v>Marwa talal suhail - Modern sport management concepts</v>
      </c>
      <c r="Q168" s="2" t="s">
        <v>6776</v>
      </c>
      <c r="R168" s="2"/>
      <c r="S168" s="2"/>
      <c r="T168" s="2"/>
      <c r="U168" s="2"/>
      <c r="V168" s="2"/>
    </row>
    <row r="169">
      <c r="A169" s="4">
        <v>44317.997793518516</v>
      </c>
      <c r="B169" s="2" t="s">
        <v>4844</v>
      </c>
      <c r="C169" s="2" t="s">
        <v>6777</v>
      </c>
      <c r="D169" s="2" t="s">
        <v>158</v>
      </c>
      <c r="E169" s="2" t="s">
        <v>159</v>
      </c>
      <c r="F169" s="8" t="s">
        <v>6778</v>
      </c>
      <c r="G169" s="8" t="s">
        <v>6779</v>
      </c>
      <c r="H169" s="8" t="s">
        <v>6780</v>
      </c>
      <c r="I169" s="2" t="s">
        <v>6781</v>
      </c>
      <c r="J169" s="2" t="s">
        <v>177</v>
      </c>
      <c r="L169" s="2" t="s">
        <v>1060</v>
      </c>
      <c r="M169" s="5">
        <v>44317.0</v>
      </c>
      <c r="N169" s="2" t="s">
        <v>6782</v>
      </c>
      <c r="O169" s="6" t="s">
        <v>6783</v>
      </c>
      <c r="P169" s="7" t="str">
        <f>HYPERLINK("https://drive.google.com/file/d/1MXTbdYM5Gi6efoC2SS8aGI05hKQGgGXp/view?usp=drivesdk","Ali Jameel Nasser  - Modern sport management concepts")</f>
        <v>Ali Jameel Nasser  - Modern sport management concepts</v>
      </c>
      <c r="Q169" s="2" t="s">
        <v>6784</v>
      </c>
      <c r="R169" s="2"/>
      <c r="S169" s="2"/>
      <c r="T169" s="2"/>
      <c r="U169" s="2"/>
      <c r="V169" s="2"/>
    </row>
    <row r="170">
      <c r="A170" s="4">
        <v>44317.997793518516</v>
      </c>
      <c r="B170" s="2" t="s">
        <v>4844</v>
      </c>
      <c r="C170" s="2" t="s">
        <v>1330</v>
      </c>
      <c r="D170" s="2" t="s">
        <v>158</v>
      </c>
      <c r="E170" s="2" t="s">
        <v>159</v>
      </c>
      <c r="F170" s="16" t="s">
        <v>229</v>
      </c>
      <c r="G170" s="16" t="s">
        <v>275</v>
      </c>
      <c r="H170" s="16" t="s">
        <v>223</v>
      </c>
      <c r="I170" s="2" t="s">
        <v>155</v>
      </c>
      <c r="J170" s="2" t="s">
        <v>177</v>
      </c>
      <c r="L170" s="2" t="s">
        <v>1060</v>
      </c>
      <c r="M170" s="5">
        <v>44317.0</v>
      </c>
      <c r="N170" s="2" t="s">
        <v>6785</v>
      </c>
      <c r="O170" s="6" t="s">
        <v>6786</v>
      </c>
      <c r="P170" s="7" t="str">
        <f>HYPERLINK("https://drive.google.com/file/d/1Xof-cBckUdWSNmDew33uG3_y0OvpjrGc/view?usp=drivesdk","HERSH YOUSIF HAMADAMEEN - Modern sport management concepts")</f>
        <v>HERSH YOUSIF HAMADAMEEN - Modern sport management concepts</v>
      </c>
      <c r="Q170" s="2" t="s">
        <v>5533</v>
      </c>
      <c r="R170" s="2"/>
      <c r="S170" s="2"/>
      <c r="T170" s="2"/>
      <c r="U170" s="2"/>
      <c r="V170" s="2"/>
    </row>
    <row r="171">
      <c r="A171" s="4">
        <v>44317.997793518516</v>
      </c>
      <c r="B171" s="2" t="s">
        <v>4844</v>
      </c>
      <c r="C171" s="2" t="s">
        <v>1334</v>
      </c>
      <c r="D171" s="16" t="s">
        <v>171</v>
      </c>
      <c r="E171" s="17" t="s">
        <v>289</v>
      </c>
      <c r="F171" s="16" t="s">
        <v>229</v>
      </c>
      <c r="G171" s="16" t="s">
        <v>275</v>
      </c>
      <c r="H171" s="16" t="s">
        <v>223</v>
      </c>
      <c r="I171" s="2" t="s">
        <v>4856</v>
      </c>
      <c r="J171" s="2" t="s">
        <v>177</v>
      </c>
      <c r="K171" s="2" t="s">
        <v>558</v>
      </c>
      <c r="L171" s="2" t="s">
        <v>1060</v>
      </c>
      <c r="M171" s="5">
        <v>44317.0</v>
      </c>
      <c r="N171" s="2" t="s">
        <v>6787</v>
      </c>
      <c r="O171" s="6" t="s">
        <v>6788</v>
      </c>
      <c r="P171" s="7" t="str">
        <f>HYPERLINK("https://drive.google.com/file/d/1_FQGvBMSLOK76zKbJzCjtFvDnlE1RN2A/view?usp=drivesdk","Falih Jaaz Shlsh - Modern sport management concepts")</f>
        <v>Falih Jaaz Shlsh - Modern sport management concepts</v>
      </c>
      <c r="Q171" s="2" t="s">
        <v>6789</v>
      </c>
      <c r="R171" s="2"/>
      <c r="S171" s="2"/>
      <c r="T171" s="2"/>
      <c r="U171" s="2"/>
      <c r="V171" s="2"/>
    </row>
    <row r="172">
      <c r="A172" s="4">
        <v>44317.99781030093</v>
      </c>
      <c r="B172" s="2" t="s">
        <v>4844</v>
      </c>
      <c r="C172" s="2" t="s">
        <v>6790</v>
      </c>
      <c r="D172" s="2" t="s">
        <v>158</v>
      </c>
      <c r="E172" s="2" t="s">
        <v>159</v>
      </c>
      <c r="F172" s="2" t="s">
        <v>6791</v>
      </c>
      <c r="G172" s="2" t="s">
        <v>6792</v>
      </c>
      <c r="H172" s="2" t="s">
        <v>6793</v>
      </c>
      <c r="I172" s="2" t="s">
        <v>6794</v>
      </c>
      <c r="J172" s="2" t="s">
        <v>177</v>
      </c>
      <c r="K172" s="2" t="s">
        <v>558</v>
      </c>
      <c r="L172" s="2" t="s">
        <v>1060</v>
      </c>
      <c r="M172" s="5">
        <v>44317.0</v>
      </c>
      <c r="N172" s="2" t="s">
        <v>6795</v>
      </c>
      <c r="O172" s="6" t="s">
        <v>6796</v>
      </c>
      <c r="P172" s="7" t="str">
        <f>HYPERLINK("https://drive.google.com/file/d/1db2h5YuY77unyCMt4n2-nM4uLdyKB0gG/view?usp=drivesdk","Sarkaft Rashed sulaiman  - Modern sport management concepts")</f>
        <v>Sarkaft Rashed sulaiman  - Modern sport management concepts</v>
      </c>
      <c r="Q172" s="2" t="s">
        <v>6797</v>
      </c>
      <c r="R172" s="2"/>
      <c r="S172" s="2"/>
      <c r="T172" s="2"/>
      <c r="U172" s="2"/>
      <c r="V172" s="2"/>
    </row>
    <row r="173">
      <c r="A173" s="4">
        <v>44317.99792340278</v>
      </c>
      <c r="B173" s="2" t="s">
        <v>4844</v>
      </c>
      <c r="C173" s="2" t="s">
        <v>6798</v>
      </c>
      <c r="D173" s="2" t="s">
        <v>158</v>
      </c>
      <c r="E173" s="2" t="s">
        <v>202</v>
      </c>
      <c r="F173" s="2" t="s">
        <v>6799</v>
      </c>
      <c r="G173" s="2" t="s">
        <v>275</v>
      </c>
      <c r="H173" s="2" t="s">
        <v>6331</v>
      </c>
      <c r="I173" s="2" t="s">
        <v>2061</v>
      </c>
      <c r="J173" s="2" t="s">
        <v>197</v>
      </c>
      <c r="L173" s="2" t="s">
        <v>1060</v>
      </c>
      <c r="M173" s="5">
        <v>44317.0</v>
      </c>
      <c r="N173" s="2" t="s">
        <v>6800</v>
      </c>
      <c r="O173" s="6" t="s">
        <v>6801</v>
      </c>
      <c r="P173" s="7" t="str">
        <f>HYPERLINK("https://drive.google.com/file/d/1_pRR1z1fBNoF3SldtbadMhWXdTFzK2vQ/view?usp=drivesdk","Amad Abullah Ahmed - Modern sport management concepts")</f>
        <v>Amad Abullah Ahmed - Modern sport management concepts</v>
      </c>
      <c r="Q173" s="2" t="s">
        <v>6802</v>
      </c>
      <c r="R173" s="2"/>
      <c r="S173" s="2"/>
      <c r="T173" s="2"/>
      <c r="U173" s="2"/>
      <c r="V173" s="2"/>
    </row>
    <row r="174">
      <c r="A174" s="4">
        <v>44317.99793030093</v>
      </c>
      <c r="B174" s="2" t="s">
        <v>4844</v>
      </c>
      <c r="C174" s="2" t="s">
        <v>6803</v>
      </c>
      <c r="D174" s="2" t="s">
        <v>171</v>
      </c>
      <c r="E174" s="2" t="s">
        <v>202</v>
      </c>
      <c r="F174" s="2" t="s">
        <v>6804</v>
      </c>
      <c r="G174" s="2" t="s">
        <v>6805</v>
      </c>
      <c r="H174" s="2" t="s">
        <v>6806</v>
      </c>
      <c r="I174" s="2" t="s">
        <v>6807</v>
      </c>
      <c r="J174" s="2" t="s">
        <v>177</v>
      </c>
      <c r="L174" s="2" t="s">
        <v>1060</v>
      </c>
      <c r="M174" s="5">
        <v>44317.0</v>
      </c>
      <c r="N174" s="2" t="s">
        <v>6808</v>
      </c>
      <c r="O174" s="6" t="s">
        <v>6809</v>
      </c>
      <c r="P174" s="7" t="str">
        <f>HYPERLINK("https://drive.google.com/file/d/1DoCsMNe7uWEnXwczanO5Ez2Lfu3_hKHD/view?usp=drivesdk","DR.RADHWAN HAMEED JAMEEL - Modern sport management concepts")</f>
        <v>DR.RADHWAN HAMEED JAMEEL - Modern sport management concepts</v>
      </c>
      <c r="Q174" s="2" t="s">
        <v>6810</v>
      </c>
      <c r="R174" s="2"/>
      <c r="S174" s="2"/>
      <c r="T174" s="2"/>
      <c r="U174" s="2"/>
      <c r="V174" s="2"/>
    </row>
    <row r="175">
      <c r="A175" s="4">
        <v>44317.99805710648</v>
      </c>
      <c r="B175" s="2" t="s">
        <v>4844</v>
      </c>
      <c r="C175" s="2" t="s">
        <v>1516</v>
      </c>
      <c r="D175" s="2" t="s">
        <v>171</v>
      </c>
      <c r="E175" s="2" t="s">
        <v>202</v>
      </c>
      <c r="F175" s="2" t="s">
        <v>229</v>
      </c>
      <c r="G175" s="2" t="s">
        <v>441</v>
      </c>
      <c r="H175" s="2" t="s">
        <v>4970</v>
      </c>
      <c r="I175" s="2" t="s">
        <v>361</v>
      </c>
      <c r="J175" s="2" t="s">
        <v>177</v>
      </c>
      <c r="K175" s="2" t="s">
        <v>6811</v>
      </c>
      <c r="L175" s="2" t="s">
        <v>1060</v>
      </c>
      <c r="M175" s="5">
        <v>44317.0</v>
      </c>
      <c r="N175" s="2" t="s">
        <v>6812</v>
      </c>
      <c r="O175" s="6" t="s">
        <v>6813</v>
      </c>
      <c r="P175" s="7" t="str">
        <f>HYPERLINK("https://drive.google.com/file/d/17hFk3OfxYwNyASDCqU3Xd49ZXYJZ73uq/view?usp=drivesdk","MUMTAZ AHMED AMEEN - Modern sport management concepts")</f>
        <v>MUMTAZ AHMED AMEEN - Modern sport management concepts</v>
      </c>
      <c r="Q175" s="2" t="s">
        <v>6814</v>
      </c>
      <c r="R175" s="2"/>
      <c r="S175" s="2"/>
      <c r="T175" s="2"/>
      <c r="U175" s="2"/>
      <c r="V175" s="2"/>
    </row>
    <row r="176">
      <c r="A176" s="4">
        <v>44317.99825962963</v>
      </c>
      <c r="B176" s="2" t="s">
        <v>4844</v>
      </c>
      <c r="C176" s="2" t="s">
        <v>6815</v>
      </c>
      <c r="D176" s="2" t="s">
        <v>171</v>
      </c>
      <c r="E176" s="2" t="s">
        <v>289</v>
      </c>
      <c r="F176" s="2" t="s">
        <v>665</v>
      </c>
      <c r="G176" s="2" t="s">
        <v>6816</v>
      </c>
      <c r="H176" s="2" t="s">
        <v>6817</v>
      </c>
      <c r="I176" s="2" t="s">
        <v>535</v>
      </c>
      <c r="J176" s="2" t="s">
        <v>177</v>
      </c>
      <c r="K176" s="2" t="s">
        <v>349</v>
      </c>
      <c r="L176" s="2" t="s">
        <v>1060</v>
      </c>
      <c r="M176" s="5">
        <v>44317.0</v>
      </c>
      <c r="N176" s="2" t="s">
        <v>6818</v>
      </c>
      <c r="O176" s="6" t="s">
        <v>6819</v>
      </c>
      <c r="P176" s="7" t="str">
        <f>HYPERLINK("https://drive.google.com/file/d/1Zw0wdIpBPj6FIFqgbjyfIbw5rQ2L9rka/view?usp=drivesdk","Prof Dr.zBushra Kadhum AL Hammashi - Modern sport management concepts")</f>
        <v>Prof Dr.zBushra Kadhum AL Hammashi - Modern sport management concepts</v>
      </c>
      <c r="Q176" s="2" t="s">
        <v>6820</v>
      </c>
      <c r="R176" s="2"/>
      <c r="S176" s="2"/>
      <c r="T176" s="2"/>
      <c r="U176" s="2"/>
      <c r="V176" s="2"/>
    </row>
    <row r="177">
      <c r="A177" s="4">
        <v>44317.99857140046</v>
      </c>
      <c r="B177" s="2" t="s">
        <v>4844</v>
      </c>
      <c r="C177" s="2" t="s">
        <v>6821</v>
      </c>
      <c r="D177" s="2" t="s">
        <v>171</v>
      </c>
      <c r="E177" s="2" t="s">
        <v>289</v>
      </c>
      <c r="F177" s="2" t="s">
        <v>6822</v>
      </c>
      <c r="G177" s="2" t="s">
        <v>6823</v>
      </c>
      <c r="H177" s="2" t="s">
        <v>6824</v>
      </c>
      <c r="I177" s="2" t="s">
        <v>6825</v>
      </c>
      <c r="J177" s="2" t="s">
        <v>177</v>
      </c>
      <c r="K177" s="2" t="s">
        <v>6826</v>
      </c>
      <c r="L177" s="2" t="s">
        <v>1060</v>
      </c>
      <c r="M177" s="5">
        <v>44317.0</v>
      </c>
      <c r="N177" s="2" t="s">
        <v>6827</v>
      </c>
      <c r="O177" s="6" t="s">
        <v>6828</v>
      </c>
      <c r="P177" s="7" t="str">
        <f>HYPERLINK("https://drive.google.com/file/d/1FSq-8z5Ensv-mSJWPHXyyGyblry0eD1z/view?usp=drivesdk","Prof Dr.Maher Abdulhamza Hardan Alalwani  - Modern sport management concepts")</f>
        <v>Prof Dr.Maher Abdulhamza Hardan Alalwani  - Modern sport management concepts</v>
      </c>
      <c r="Q177" s="2" t="s">
        <v>6829</v>
      </c>
      <c r="R177" s="2"/>
      <c r="S177" s="2"/>
      <c r="T177" s="2"/>
      <c r="U177" s="2"/>
      <c r="V177" s="2"/>
    </row>
    <row r="178">
      <c r="A178" s="4">
        <v>44317.99877929398</v>
      </c>
      <c r="B178" s="2" t="s">
        <v>4844</v>
      </c>
      <c r="C178" s="2" t="s">
        <v>5247</v>
      </c>
      <c r="D178" s="2" t="s">
        <v>158</v>
      </c>
      <c r="E178" s="2" t="s">
        <v>159</v>
      </c>
      <c r="F178" s="2" t="s">
        <v>152</v>
      </c>
      <c r="G178" s="2" t="s">
        <v>6830</v>
      </c>
      <c r="H178" s="2" t="s">
        <v>6831</v>
      </c>
      <c r="I178" s="2" t="s">
        <v>4169</v>
      </c>
      <c r="J178" s="2" t="s">
        <v>197</v>
      </c>
      <c r="L178" s="2" t="s">
        <v>1060</v>
      </c>
      <c r="M178" s="5">
        <v>44317.0</v>
      </c>
      <c r="N178" s="2" t="s">
        <v>6832</v>
      </c>
      <c r="O178" s="6" t="s">
        <v>6833</v>
      </c>
      <c r="P178" s="7" t="str">
        <f>HYPERLINK("https://drive.google.com/file/d/1DDmS1N4t7_TgTWHAzHv3JDkMn9WU6Lmf/view?usp=drivesdk","Aref Ghaderi - Modern sport management concepts")</f>
        <v>Aref Ghaderi - Modern sport management concepts</v>
      </c>
      <c r="Q178" s="2" t="s">
        <v>6834</v>
      </c>
      <c r="R178" s="2"/>
      <c r="S178" s="2"/>
      <c r="T178" s="2"/>
      <c r="U178" s="2"/>
      <c r="V178" s="2"/>
    </row>
    <row r="179">
      <c r="A179" s="4">
        <v>44317.99892707176</v>
      </c>
      <c r="B179" s="2" t="s">
        <v>4844</v>
      </c>
      <c r="C179" s="2" t="s">
        <v>922</v>
      </c>
      <c r="D179" s="2" t="s">
        <v>158</v>
      </c>
      <c r="E179" s="2" t="s">
        <v>159</v>
      </c>
      <c r="F179" s="2" t="s">
        <v>152</v>
      </c>
      <c r="G179" s="2" t="s">
        <v>275</v>
      </c>
      <c r="H179" s="2" t="s">
        <v>341</v>
      </c>
      <c r="I179" s="2" t="s">
        <v>926</v>
      </c>
      <c r="J179" s="2" t="s">
        <v>164</v>
      </c>
      <c r="L179" s="2" t="s">
        <v>1060</v>
      </c>
      <c r="M179" s="5">
        <v>44317.0</v>
      </c>
      <c r="N179" s="2" t="s">
        <v>6835</v>
      </c>
      <c r="O179" s="6" t="s">
        <v>6836</v>
      </c>
      <c r="P179" s="7" t="str">
        <f>HYPERLINK("https://drive.google.com/file/d/122YjqEaMAvTIZE4VT5rprDd4Rra5gioR/view?usp=drivesdk","Taha Aziz Ahmed - Modern sport management concepts")</f>
        <v>Taha Aziz Ahmed - Modern sport management concepts</v>
      </c>
      <c r="Q179" s="2" t="s">
        <v>6837</v>
      </c>
      <c r="R179" s="2"/>
      <c r="S179" s="2"/>
      <c r="T179" s="2"/>
      <c r="U179" s="2"/>
      <c r="V179" s="2"/>
    </row>
    <row r="180">
      <c r="A180" s="4">
        <v>44317.9992421412</v>
      </c>
      <c r="B180" s="2" t="s">
        <v>4844</v>
      </c>
      <c r="C180" s="2" t="s">
        <v>5184</v>
      </c>
      <c r="D180" s="2" t="s">
        <v>171</v>
      </c>
      <c r="E180" s="2" t="s">
        <v>172</v>
      </c>
      <c r="F180" s="2" t="s">
        <v>4227</v>
      </c>
      <c r="G180" s="2" t="s">
        <v>4862</v>
      </c>
      <c r="H180" s="2" t="s">
        <v>4862</v>
      </c>
      <c r="I180" s="2" t="s">
        <v>6838</v>
      </c>
      <c r="J180" s="2" t="s">
        <v>177</v>
      </c>
      <c r="L180" s="2" t="s">
        <v>1060</v>
      </c>
      <c r="M180" s="5">
        <v>44317.0</v>
      </c>
      <c r="N180" s="2" t="s">
        <v>6839</v>
      </c>
      <c r="O180" s="6" t="s">
        <v>6840</v>
      </c>
      <c r="P180" s="7" t="str">
        <f>HYPERLINK("https://drive.google.com/file/d/1yPjICOgi6quw-svdkPFgvhS3nGlqQvS3/view?usp=drivesdk","Dr.Abdul hakim Mustafa rasul  - Modern sport management concepts")</f>
        <v>Dr.Abdul hakim Mustafa rasul  - Modern sport management concepts</v>
      </c>
      <c r="Q180" s="2" t="s">
        <v>6841</v>
      </c>
      <c r="R180" s="2"/>
      <c r="S180" s="2"/>
      <c r="T180" s="2"/>
      <c r="U180" s="2"/>
      <c r="V180" s="2"/>
    </row>
    <row r="181">
      <c r="A181" s="4">
        <v>44317.9992421412</v>
      </c>
      <c r="B181" s="2" t="s">
        <v>4887</v>
      </c>
      <c r="C181" s="2" t="s">
        <v>5184</v>
      </c>
      <c r="D181" s="2" t="s">
        <v>171</v>
      </c>
      <c r="E181" s="2" t="s">
        <v>172</v>
      </c>
      <c r="F181" s="2" t="s">
        <v>4227</v>
      </c>
      <c r="G181" s="2" t="s">
        <v>4862</v>
      </c>
      <c r="H181" s="2" t="s">
        <v>4862</v>
      </c>
      <c r="I181" s="2" t="s">
        <v>6838</v>
      </c>
      <c r="J181" s="2" t="s">
        <v>177</v>
      </c>
      <c r="L181" s="2" t="s">
        <v>1060</v>
      </c>
      <c r="M181" s="5">
        <v>44325.0</v>
      </c>
      <c r="N181" s="2" t="s">
        <v>6842</v>
      </c>
      <c r="O181" s="6" t="s">
        <v>6843</v>
      </c>
      <c r="P181" s="7" t="str">
        <f>HYPERLINK("https://drive.google.com/file/d/1XMllvVrv6-JBUu_je93QNCH09Or7DSO6/view?usp=drivesdk","Dr.Abdul hakim Mustafa rasul  - Modern sports training theories")</f>
        <v>Dr.Abdul hakim Mustafa rasul  - Modern sports training theories</v>
      </c>
      <c r="Q181" s="2" t="s">
        <v>6844</v>
      </c>
      <c r="R181" s="2"/>
      <c r="S181" s="2"/>
      <c r="T181" s="2"/>
      <c r="U181" s="2"/>
      <c r="V181" s="2"/>
    </row>
    <row r="182">
      <c r="A182" s="4">
        <v>44318.00905221065</v>
      </c>
      <c r="B182" s="2" t="s">
        <v>4844</v>
      </c>
      <c r="C182" s="2" t="s">
        <v>6845</v>
      </c>
      <c r="D182" s="2" t="s">
        <v>6846</v>
      </c>
      <c r="E182" s="2" t="s">
        <v>159</v>
      </c>
      <c r="F182" s="2" t="s">
        <v>203</v>
      </c>
      <c r="G182" s="2" t="s">
        <v>6847</v>
      </c>
      <c r="H182" s="2" t="s">
        <v>6848</v>
      </c>
      <c r="I182" s="2" t="s">
        <v>6849</v>
      </c>
      <c r="J182" s="2" t="s">
        <v>197</v>
      </c>
      <c r="K182" s="2" t="s">
        <v>349</v>
      </c>
      <c r="L182" s="2" t="s">
        <v>1060</v>
      </c>
      <c r="M182" s="5">
        <v>44317.0</v>
      </c>
      <c r="N182" s="2" t="s">
        <v>6850</v>
      </c>
      <c r="O182" s="6" t="s">
        <v>6851</v>
      </c>
      <c r="P182" s="7" t="str">
        <f>HYPERLINK("https://drive.google.com/file/d/1jskehXav28B5dopXd9tpd6wqKUzD2xjQ/view?usp=drivesdk","Heba Abbas Al mosawe  - Modern sport management concepts")</f>
        <v>Heba Abbas Al mosawe  - Modern sport management concepts</v>
      </c>
      <c r="Q182" s="2" t="s">
        <v>6852</v>
      </c>
      <c r="R182" s="2"/>
      <c r="S182" s="2"/>
      <c r="T182" s="2"/>
      <c r="U182" s="2"/>
      <c r="V182" s="2"/>
    </row>
    <row r="183">
      <c r="A183" s="4">
        <v>44318.17255775463</v>
      </c>
      <c r="B183" s="2" t="s">
        <v>4844</v>
      </c>
      <c r="C183" s="2" t="s">
        <v>6853</v>
      </c>
      <c r="D183" s="2" t="s">
        <v>171</v>
      </c>
      <c r="E183" s="2" t="s">
        <v>202</v>
      </c>
      <c r="F183" s="2" t="s">
        <v>4227</v>
      </c>
      <c r="G183" s="2" t="s">
        <v>6854</v>
      </c>
      <c r="H183" s="2" t="s">
        <v>6854</v>
      </c>
      <c r="I183" s="2" t="s">
        <v>6855</v>
      </c>
      <c r="J183" s="2" t="s">
        <v>177</v>
      </c>
      <c r="L183" s="2" t="s">
        <v>1060</v>
      </c>
      <c r="M183" s="5">
        <v>44317.0</v>
      </c>
      <c r="N183" s="2" t="s">
        <v>6856</v>
      </c>
      <c r="O183" s="6" t="s">
        <v>6857</v>
      </c>
      <c r="P183" s="7" t="str">
        <f>HYPERLINK("https://drive.google.com/file/d/1O7fXjkoFK-JXSIUltOX3ZaXzkg8eW6z6/view?usp=drivesdk","Omer majed aga - Modern sport management concepts")</f>
        <v>Omer majed aga - Modern sport management concepts</v>
      </c>
      <c r="Q183" s="2" t="s">
        <v>6858</v>
      </c>
      <c r="R183" s="2"/>
      <c r="S183" s="2"/>
      <c r="T183" s="2"/>
      <c r="U183" s="2"/>
      <c r="V183" s="2"/>
    </row>
    <row r="184">
      <c r="A184" s="4">
        <v>44318.364911296296</v>
      </c>
      <c r="B184" s="2" t="s">
        <v>4844</v>
      </c>
      <c r="C184" s="2" t="s">
        <v>170</v>
      </c>
      <c r="D184" s="2" t="s">
        <v>171</v>
      </c>
      <c r="E184" s="2" t="s">
        <v>172</v>
      </c>
      <c r="F184" s="2" t="s">
        <v>173</v>
      </c>
      <c r="G184" s="2" t="s">
        <v>4691</v>
      </c>
      <c r="H184" s="2" t="s">
        <v>175</v>
      </c>
      <c r="I184" s="2" t="s">
        <v>176</v>
      </c>
      <c r="J184" s="2" t="s">
        <v>177</v>
      </c>
      <c r="L184" s="2" t="s">
        <v>1060</v>
      </c>
      <c r="M184" s="5">
        <v>44317.0</v>
      </c>
      <c r="N184" s="2" t="s">
        <v>6859</v>
      </c>
      <c r="O184" s="6" t="s">
        <v>6860</v>
      </c>
      <c r="P184" s="7" t="str">
        <f>HYPERLINK("https://drive.google.com/file/d/1Fa93cwUIVTxbk42T2vzBU6YEwWawQNr7/view?usp=drivesdk","Mikaeel Biro Munaf  - Modern sport management concepts")</f>
        <v>Mikaeel Biro Munaf  - Modern sport management concepts</v>
      </c>
      <c r="Q184" s="2" t="s">
        <v>6861</v>
      </c>
      <c r="R184" s="2"/>
      <c r="S184" s="2"/>
      <c r="T184" s="2"/>
      <c r="U184" s="2"/>
      <c r="V184" s="2"/>
    </row>
    <row r="185">
      <c r="A185" s="4">
        <v>44318.36553293982</v>
      </c>
      <c r="B185" s="2" t="s">
        <v>4844</v>
      </c>
      <c r="C185" s="2" t="s">
        <v>4085</v>
      </c>
      <c r="D185" s="2" t="s">
        <v>158</v>
      </c>
      <c r="E185" s="2" t="s">
        <v>159</v>
      </c>
      <c r="F185" s="2" t="s">
        <v>173</v>
      </c>
      <c r="G185" s="2" t="s">
        <v>4729</v>
      </c>
      <c r="H185" s="2" t="s">
        <v>4086</v>
      </c>
      <c r="I185" s="2" t="s">
        <v>4087</v>
      </c>
      <c r="J185" s="2" t="s">
        <v>177</v>
      </c>
      <c r="L185" s="2" t="s">
        <v>1060</v>
      </c>
      <c r="M185" s="5">
        <v>44317.0</v>
      </c>
      <c r="N185" s="2" t="s">
        <v>6862</v>
      </c>
      <c r="O185" s="6" t="s">
        <v>6863</v>
      </c>
      <c r="P185" s="7" t="str">
        <f>HYPERLINK("https://drive.google.com/file/d/1bv8CfvlDCjVZfrq934W2sa6dzhkjOLzn/view?usp=drivesdk","Ribaz Chato Biro  - Modern sport management concepts")</f>
        <v>Ribaz Chato Biro  - Modern sport management concepts</v>
      </c>
      <c r="Q185" s="2" t="s">
        <v>6864</v>
      </c>
      <c r="R185" s="2"/>
      <c r="S185" s="2"/>
      <c r="T185" s="2"/>
      <c r="U185" s="2"/>
      <c r="V185" s="2"/>
    </row>
    <row r="186">
      <c r="A186" s="4">
        <v>44318.647415960644</v>
      </c>
      <c r="B186" s="2" t="s">
        <v>4844</v>
      </c>
      <c r="C186" s="2" t="s">
        <v>4940</v>
      </c>
      <c r="D186" s="2" t="s">
        <v>171</v>
      </c>
      <c r="E186" s="2" t="s">
        <v>172</v>
      </c>
      <c r="F186" s="2" t="s">
        <v>229</v>
      </c>
      <c r="G186" s="2" t="s">
        <v>275</v>
      </c>
      <c r="H186" s="2" t="s">
        <v>816</v>
      </c>
      <c r="I186" s="2" t="s">
        <v>4941</v>
      </c>
      <c r="J186" s="2" t="s">
        <v>197</v>
      </c>
      <c r="L186" s="2" t="s">
        <v>1060</v>
      </c>
      <c r="M186" s="5">
        <v>44317.0</v>
      </c>
      <c r="N186" s="2" t="s">
        <v>6865</v>
      </c>
      <c r="O186" s="6" t="s">
        <v>6866</v>
      </c>
      <c r="P186" s="7" t="str">
        <f>HYPERLINK("https://drive.google.com/file/d/177LmlCqqfXhuzCVUz-nEe4IkONyswWbY/view?usp=drivesdk","Bestoon Akram Ahmad - Modern sport management concepts")</f>
        <v>Bestoon Akram Ahmad - Modern sport management concepts</v>
      </c>
      <c r="Q186" s="2" t="s">
        <v>6867</v>
      </c>
      <c r="R186" s="2"/>
      <c r="S186" s="2"/>
      <c r="T186" s="2"/>
      <c r="U186" s="2"/>
      <c r="V186" s="2"/>
    </row>
    <row r="187">
      <c r="A187" s="4">
        <v>44318.86882550926</v>
      </c>
      <c r="B187" s="2" t="s">
        <v>4844</v>
      </c>
      <c r="C187" s="2" t="s">
        <v>3835</v>
      </c>
      <c r="D187" s="2" t="s">
        <v>171</v>
      </c>
      <c r="E187" s="2" t="s">
        <v>289</v>
      </c>
      <c r="F187" s="2" t="s">
        <v>610</v>
      </c>
      <c r="G187" s="2" t="s">
        <v>916</v>
      </c>
      <c r="H187" s="2" t="s">
        <v>5598</v>
      </c>
      <c r="I187" s="2" t="s">
        <v>1335</v>
      </c>
      <c r="J187" s="2" t="s">
        <v>177</v>
      </c>
      <c r="L187" s="2" t="s">
        <v>1060</v>
      </c>
      <c r="M187" s="5">
        <v>44317.0</v>
      </c>
      <c r="N187" s="2" t="s">
        <v>6868</v>
      </c>
      <c r="O187" s="6" t="s">
        <v>6869</v>
      </c>
      <c r="P187" s="7" t="str">
        <f>HYPERLINK("https://drive.google.com/file/d/1yDwc5zXekmAxyvdjDbcukHZZ58-RojmT/view?usp=drivesdk","FALIH JAAZ SHLSH - Modern sport management concepts")</f>
        <v>FALIH JAAZ SHLSH - Modern sport management concepts</v>
      </c>
      <c r="Q187" s="2" t="s">
        <v>6870</v>
      </c>
      <c r="R187" s="2"/>
      <c r="S187" s="2"/>
      <c r="T187" s="2"/>
      <c r="U187" s="2"/>
      <c r="V187" s="2"/>
    </row>
    <row r="188">
      <c r="A188" s="4">
        <v>44318.89322913194</v>
      </c>
      <c r="B188" s="8" t="s">
        <v>5538</v>
      </c>
      <c r="C188" s="2" t="s">
        <v>4056</v>
      </c>
      <c r="D188" s="2" t="s">
        <v>158</v>
      </c>
      <c r="E188" s="2" t="s">
        <v>159</v>
      </c>
      <c r="F188" s="2" t="s">
        <v>229</v>
      </c>
      <c r="G188" s="2" t="s">
        <v>222</v>
      </c>
      <c r="H188" s="2" t="s">
        <v>899</v>
      </c>
      <c r="I188" s="2" t="s">
        <v>2210</v>
      </c>
      <c r="J188" s="2" t="s">
        <v>177</v>
      </c>
      <c r="K188" s="2" t="s">
        <v>558</v>
      </c>
      <c r="L188" s="2" t="s">
        <v>1060</v>
      </c>
      <c r="M188" s="5">
        <v>44318.0</v>
      </c>
      <c r="N188" s="2" t="s">
        <v>6871</v>
      </c>
      <c r="O188" s="6" t="s">
        <v>6872</v>
      </c>
      <c r="P188" s="1" t="str">
        <f>HYPERLINK("https://drive.google.com/file/d/1EtOJ5ceFYJJnpf8fYeYWVX_ZxVWQVjpr/view?usp=drivesdk";"Haideh Ghaderi  - دەنگبێژیی وەك گێڕانەوەی ڕابردوو "نرخاندن و لێكۆڵینەوە"")</f>
        <v>#ERROR!</v>
      </c>
      <c r="Q188" s="2" t="s">
        <v>6873</v>
      </c>
      <c r="R188" s="2"/>
      <c r="S188" s="2"/>
      <c r="T188" s="2"/>
      <c r="U188" s="2"/>
      <c r="V188" s="2"/>
    </row>
    <row r="189">
      <c r="A189" s="4">
        <v>44318.893524375</v>
      </c>
      <c r="B189" s="8" t="s">
        <v>5538</v>
      </c>
      <c r="C189" s="2" t="s">
        <v>6000</v>
      </c>
      <c r="D189" s="2" t="s">
        <v>158</v>
      </c>
      <c r="E189" s="2" t="s">
        <v>159</v>
      </c>
      <c r="F189" s="2" t="s">
        <v>173</v>
      </c>
      <c r="G189" s="2" t="s">
        <v>587</v>
      </c>
      <c r="H189" s="2" t="s">
        <v>223</v>
      </c>
      <c r="I189" s="2" t="s">
        <v>1152</v>
      </c>
      <c r="J189" s="2" t="s">
        <v>177</v>
      </c>
      <c r="L189" s="2" t="s">
        <v>1060</v>
      </c>
      <c r="M189" s="5">
        <v>44318.0</v>
      </c>
      <c r="N189" s="2" t="s">
        <v>6874</v>
      </c>
      <c r="O189" s="6" t="s">
        <v>6875</v>
      </c>
      <c r="P189" s="1" t="str">
        <f>HYPERLINK("https://drive.google.com/file/d/1Tm01_zmGkW0NoxGEgFARQfwMj2XzrxJf/view?usp=drivesdk";"Talha khanafdl Omar  - دەنگبێژیی وەك گێڕانەوەی ڕابردوو "نرخاندن و لێكۆڵینەوە"")</f>
        <v>#ERROR!</v>
      </c>
      <c r="Q189" s="2" t="s">
        <v>6876</v>
      </c>
      <c r="R189" s="2"/>
      <c r="S189" s="2"/>
      <c r="T189" s="2"/>
      <c r="U189" s="2"/>
      <c r="V189" s="2"/>
    </row>
    <row r="190">
      <c r="A190" s="4">
        <v>44318.893660104164</v>
      </c>
      <c r="B190" s="8" t="s">
        <v>5538</v>
      </c>
      <c r="C190" s="2" t="s">
        <v>3892</v>
      </c>
      <c r="D190" s="2" t="s">
        <v>158</v>
      </c>
      <c r="E190" s="2" t="s">
        <v>159</v>
      </c>
      <c r="F190" s="2" t="s">
        <v>961</v>
      </c>
      <c r="G190" s="2" t="s">
        <v>471</v>
      </c>
      <c r="H190" s="2" t="s">
        <v>962</v>
      </c>
      <c r="I190" s="2" t="s">
        <v>2252</v>
      </c>
      <c r="J190" s="2" t="s">
        <v>177</v>
      </c>
      <c r="L190" s="2" t="s">
        <v>1060</v>
      </c>
      <c r="M190" s="5">
        <v>44318.0</v>
      </c>
      <c r="N190" s="2" t="s">
        <v>6877</v>
      </c>
      <c r="O190" s="6" t="s">
        <v>6878</v>
      </c>
      <c r="P190" s="1" t="str">
        <f>HYPERLINK("https://drive.google.com/file/d/1-YmG6YmfXyy5Zd1GXACMIJRAXA7OgQNB/view?usp=drivesdk";"Khlood noori saeed  - دەنگبێژیی وەك گێڕانەوەی ڕابردوو "نرخاندن و لێكۆڵینەوە"")</f>
        <v>#ERROR!</v>
      </c>
      <c r="Q190" s="2" t="s">
        <v>6876</v>
      </c>
      <c r="R190" s="2"/>
      <c r="S190" s="2"/>
      <c r="T190" s="2"/>
      <c r="U190" s="2"/>
      <c r="V190" s="2"/>
    </row>
    <row r="191">
      <c r="A191" s="4">
        <v>44318.89374449074</v>
      </c>
      <c r="B191" s="8" t="s">
        <v>5538</v>
      </c>
      <c r="C191" s="2" t="s">
        <v>6879</v>
      </c>
      <c r="D191" s="2" t="s">
        <v>158</v>
      </c>
      <c r="E191" s="2" t="s">
        <v>172</v>
      </c>
      <c r="F191" s="2" t="s">
        <v>3943</v>
      </c>
      <c r="G191" s="2" t="s">
        <v>6880</v>
      </c>
      <c r="H191" s="2" t="s">
        <v>6881</v>
      </c>
      <c r="I191" s="2" t="s">
        <v>6882</v>
      </c>
      <c r="J191" s="2" t="s">
        <v>197</v>
      </c>
      <c r="L191" s="2" t="s">
        <v>1060</v>
      </c>
      <c r="M191" s="5">
        <v>44318.0</v>
      </c>
      <c r="N191" s="2" t="s">
        <v>6883</v>
      </c>
      <c r="O191" s="6" t="s">
        <v>6884</v>
      </c>
      <c r="P191" s="1" t="str">
        <f>HYPERLINK("https://drive.google.com/file/d/1Oz9_-479oju9hUsnUXkeop2Bs__z6orx/view?usp=drivesdk";"Aram Yousif Ibrahim  - دەنگبێژیی وەك گێڕانەوەی ڕابردوو "نرخاندن و لێكۆڵینەوە"")</f>
        <v>#ERROR!</v>
      </c>
      <c r="Q191" s="2" t="s">
        <v>6876</v>
      </c>
      <c r="R191" s="2"/>
      <c r="S191" s="2"/>
      <c r="T191" s="2"/>
      <c r="U191" s="2"/>
      <c r="V191" s="2"/>
    </row>
    <row r="192">
      <c r="A192" s="4">
        <v>44318.89377260416</v>
      </c>
      <c r="B192" s="8" t="s">
        <v>5538</v>
      </c>
      <c r="C192" s="2" t="s">
        <v>891</v>
      </c>
      <c r="D192" s="2" t="s">
        <v>158</v>
      </c>
      <c r="E192" s="2" t="s">
        <v>172</v>
      </c>
      <c r="F192" s="2" t="s">
        <v>229</v>
      </c>
      <c r="G192" s="2" t="s">
        <v>222</v>
      </c>
      <c r="H192" s="2" t="s">
        <v>892</v>
      </c>
      <c r="I192" s="2" t="s">
        <v>893</v>
      </c>
      <c r="J192" s="2" t="s">
        <v>197</v>
      </c>
      <c r="K192" s="2" t="s">
        <v>349</v>
      </c>
      <c r="L192" s="2" t="s">
        <v>1060</v>
      </c>
      <c r="M192" s="5">
        <v>44318.0</v>
      </c>
      <c r="N192" s="2" t="s">
        <v>6885</v>
      </c>
      <c r="O192" s="6" t="s">
        <v>6886</v>
      </c>
      <c r="P192" s="1" t="str">
        <f>HYPERLINK("https://drive.google.com/file/d/1jQ8lpg_tkjl1bx1Nn0k90jJx8n24QoJd/view?usp=drivesdk";"Zina Adil Ismail Chaqmaqchee  - دەنگبێژیی وەك گێڕانەوەی ڕابردوو "نرخاندن و لێكۆڵینەوە"")</f>
        <v>#ERROR!</v>
      </c>
      <c r="Q192" s="2" t="s">
        <v>6876</v>
      </c>
      <c r="R192" s="2"/>
      <c r="S192" s="2"/>
      <c r="T192" s="2"/>
      <c r="U192" s="2"/>
      <c r="V192" s="2"/>
    </row>
    <row r="193">
      <c r="A193" s="4">
        <v>44318.89379829861</v>
      </c>
      <c r="B193" s="8" t="s">
        <v>5538</v>
      </c>
      <c r="C193" s="2" t="s">
        <v>1283</v>
      </c>
      <c r="D193" s="2" t="s">
        <v>171</v>
      </c>
      <c r="E193" s="2" t="s">
        <v>172</v>
      </c>
      <c r="F193" s="2" t="s">
        <v>213</v>
      </c>
      <c r="G193" s="2" t="s">
        <v>275</v>
      </c>
      <c r="H193" s="2" t="s">
        <v>612</v>
      </c>
      <c r="I193" s="2" t="s">
        <v>1284</v>
      </c>
      <c r="J193" s="2" t="s">
        <v>177</v>
      </c>
      <c r="L193" s="2" t="s">
        <v>1060</v>
      </c>
      <c r="M193" s="5">
        <v>44318.0</v>
      </c>
      <c r="N193" s="2" t="s">
        <v>6887</v>
      </c>
      <c r="O193" s="6" t="s">
        <v>6888</v>
      </c>
      <c r="P193" s="1" t="str">
        <f>HYPERLINK("https://drive.google.com/file/d/123CpUeBsEhubxOQBrjIff6Iqb4WuIZxb/view?usp=drivesdk";"NAWZAR MUHAMMAD HAJI - دەنگبێژیی وەك گێڕانەوەی ڕابردوو "نرخاندن و لێكۆڵینەوە"")</f>
        <v>#ERROR!</v>
      </c>
      <c r="Q193" s="2" t="s">
        <v>6876</v>
      </c>
      <c r="R193" s="2"/>
      <c r="S193" s="2"/>
      <c r="T193" s="2"/>
      <c r="U193" s="2"/>
      <c r="V193" s="2"/>
    </row>
    <row r="194">
      <c r="A194" s="4">
        <v>44318.89380111111</v>
      </c>
      <c r="B194" s="8" t="s">
        <v>5538</v>
      </c>
      <c r="C194" s="2" t="s">
        <v>937</v>
      </c>
      <c r="D194" s="2" t="s">
        <v>158</v>
      </c>
      <c r="E194" s="2" t="s">
        <v>159</v>
      </c>
      <c r="F194" s="2" t="s">
        <v>229</v>
      </c>
      <c r="G194" s="2" t="s">
        <v>275</v>
      </c>
      <c r="H194" s="2" t="s">
        <v>6889</v>
      </c>
      <c r="I194" s="2" t="s">
        <v>319</v>
      </c>
      <c r="J194" s="2" t="s">
        <v>177</v>
      </c>
      <c r="L194" s="2" t="s">
        <v>1060</v>
      </c>
      <c r="M194" s="5">
        <v>44318.0</v>
      </c>
      <c r="N194" s="2" t="s">
        <v>6890</v>
      </c>
      <c r="O194" s="6" t="s">
        <v>6891</v>
      </c>
      <c r="P194" s="1" t="str">
        <f>HYPERLINK("https://drive.google.com/file/d/1ol4X0UMF6NqOqbgrsZsBL7vdBYlPtyKI/view?usp=drivesdk";"AMJAD AHMED JUMAAH - دەنگبێژیی وەك گێڕانەوەی ڕابردوو "نرخاندن و لێكۆڵینەوە"")</f>
        <v>#ERROR!</v>
      </c>
      <c r="Q194" s="2" t="s">
        <v>6876</v>
      </c>
      <c r="R194" s="2"/>
      <c r="S194" s="2"/>
      <c r="T194" s="2"/>
      <c r="U194" s="2"/>
      <c r="V194" s="2"/>
    </row>
    <row r="195">
      <c r="A195" s="4">
        <v>44318.89383731481</v>
      </c>
      <c r="B195" s="8" t="s">
        <v>5538</v>
      </c>
      <c r="C195" s="8" t="s">
        <v>4150</v>
      </c>
      <c r="D195" s="2" t="s">
        <v>171</v>
      </c>
      <c r="E195" s="2" t="s">
        <v>202</v>
      </c>
      <c r="F195" s="8" t="s">
        <v>923</v>
      </c>
      <c r="G195" s="8" t="s">
        <v>5000</v>
      </c>
      <c r="H195" s="8" t="s">
        <v>5001</v>
      </c>
      <c r="I195" s="2" t="s">
        <v>2389</v>
      </c>
      <c r="J195" s="2" t="s">
        <v>197</v>
      </c>
      <c r="L195" s="2" t="s">
        <v>1060</v>
      </c>
      <c r="M195" s="5">
        <v>44318.0</v>
      </c>
      <c r="N195" s="2" t="s">
        <v>6892</v>
      </c>
      <c r="O195" s="6" t="s">
        <v>6893</v>
      </c>
      <c r="P195" s="1" t="str">
        <f>HYPERLINK("https://drive.google.com/file/d/1lyu41YbdRhPltERb49m848M1sEFQfvVJ/view?usp=drivesdk";"عبدالملک عوسمان  - دەنگبێژیی وەك گێڕانەوەی ڕابردوو "نرخاندن و لێكۆڵینەوە"")</f>
        <v>#ERROR!</v>
      </c>
      <c r="Q195" s="2" t="s">
        <v>6876</v>
      </c>
      <c r="R195" s="2"/>
      <c r="S195" s="2"/>
      <c r="T195" s="2"/>
      <c r="U195" s="2"/>
      <c r="V195" s="2"/>
    </row>
    <row r="196">
      <c r="A196" s="4">
        <v>44318.89394625</v>
      </c>
      <c r="B196" s="8" t="s">
        <v>5538</v>
      </c>
      <c r="C196" s="2" t="s">
        <v>6894</v>
      </c>
      <c r="D196" s="2" t="s">
        <v>171</v>
      </c>
      <c r="E196" s="2" t="s">
        <v>202</v>
      </c>
      <c r="F196" s="2" t="s">
        <v>4450</v>
      </c>
      <c r="G196" s="2" t="s">
        <v>6895</v>
      </c>
      <c r="H196" s="2" t="s">
        <v>1176</v>
      </c>
      <c r="I196" s="2" t="s">
        <v>6896</v>
      </c>
      <c r="J196" s="2" t="s">
        <v>197</v>
      </c>
      <c r="L196" s="2" t="s">
        <v>1060</v>
      </c>
      <c r="M196" s="5">
        <v>44318.0</v>
      </c>
      <c r="N196" s="2" t="s">
        <v>6897</v>
      </c>
      <c r="O196" s="6" t="s">
        <v>6898</v>
      </c>
      <c r="P196" s="1" t="str">
        <f>HYPERLINK("https://drive.google.com/file/d/129gyX9fUOLkI8ZOP-r7hQr4dcKBBPNy-/view?usp=drivesdk";"Nasih Othman Hamad Amin - دەنگبێژیی وەك گێڕانەوەی ڕابردوو "نرخاندن و لێكۆڵینەوە"")</f>
        <v>#ERROR!</v>
      </c>
      <c r="Q196" s="2" t="s">
        <v>6876</v>
      </c>
      <c r="R196" s="2"/>
      <c r="S196" s="2"/>
      <c r="T196" s="2"/>
      <c r="U196" s="2"/>
      <c r="V196" s="2"/>
    </row>
    <row r="197">
      <c r="A197" s="4">
        <v>44318.89431275463</v>
      </c>
      <c r="B197" s="8" t="s">
        <v>5538</v>
      </c>
      <c r="C197" s="2" t="s">
        <v>2085</v>
      </c>
      <c r="D197" s="2" t="s">
        <v>158</v>
      </c>
      <c r="E197" s="2" t="s">
        <v>159</v>
      </c>
      <c r="F197" s="2" t="s">
        <v>229</v>
      </c>
      <c r="G197" s="2" t="s">
        <v>1483</v>
      </c>
      <c r="H197" s="2" t="s">
        <v>231</v>
      </c>
      <c r="I197" s="2" t="s">
        <v>2086</v>
      </c>
      <c r="J197" s="2" t="s">
        <v>177</v>
      </c>
      <c r="K197" s="2" t="s">
        <v>349</v>
      </c>
      <c r="L197" s="2" t="s">
        <v>1060</v>
      </c>
      <c r="M197" s="5">
        <v>44318.0</v>
      </c>
      <c r="N197" s="2" t="s">
        <v>6899</v>
      </c>
      <c r="O197" s="6" t="s">
        <v>6900</v>
      </c>
      <c r="P197" s="1" t="str">
        <f>HYPERLINK("https://drive.google.com/file/d/1QOdKJGYvUy0nLPIE8Sd2LR18r6hXePjA/view?usp=drivesdk";"Hameed Hameed Nabee - دەنگبێژیی وەك گێڕانەوەی ڕابردوو "نرخاندن و لێكۆڵینەوە"")</f>
        <v>#ERROR!</v>
      </c>
      <c r="Q197" s="2" t="s">
        <v>6901</v>
      </c>
      <c r="R197" s="2"/>
      <c r="S197" s="2"/>
      <c r="T197" s="2"/>
      <c r="U197" s="2"/>
      <c r="V197" s="2"/>
    </row>
    <row r="198">
      <c r="A198" s="4">
        <v>44318.89436997686</v>
      </c>
      <c r="B198" s="8" t="s">
        <v>5538</v>
      </c>
      <c r="C198" s="8" t="s">
        <v>6584</v>
      </c>
      <c r="D198" s="2" t="s">
        <v>158</v>
      </c>
      <c r="E198" s="2" t="s">
        <v>159</v>
      </c>
      <c r="F198" s="8" t="s">
        <v>923</v>
      </c>
      <c r="G198" s="8" t="s">
        <v>3070</v>
      </c>
      <c r="H198" s="8" t="s">
        <v>6585</v>
      </c>
      <c r="I198" s="2" t="s">
        <v>473</v>
      </c>
      <c r="J198" s="2" t="s">
        <v>197</v>
      </c>
      <c r="L198" s="2" t="s">
        <v>1060</v>
      </c>
      <c r="M198" s="5">
        <v>44318.0</v>
      </c>
      <c r="N198" s="2" t="s">
        <v>6902</v>
      </c>
      <c r="O198" s="6" t="s">
        <v>6903</v>
      </c>
      <c r="P198" s="1" t="str">
        <f>HYPERLINK("https://drive.google.com/file/d/1CYIF45PqHYimBd1kTcF7bxUfnhkGZUs8/view?usp=drivesdk";"فرصە احمد حسین - دەنگبێژیی وەك گێڕانەوەی ڕابردوو "نرخاندن و لێكۆڵینەوە"")</f>
        <v>#ERROR!</v>
      </c>
      <c r="Q198" s="2" t="s">
        <v>6901</v>
      </c>
      <c r="R198" s="2"/>
      <c r="S198" s="2"/>
      <c r="T198" s="2"/>
      <c r="U198" s="2"/>
      <c r="V198" s="2"/>
    </row>
    <row r="199">
      <c r="A199" s="4">
        <v>44318.89439765047</v>
      </c>
      <c r="B199" s="8" t="s">
        <v>5538</v>
      </c>
      <c r="C199" s="2" t="s">
        <v>6904</v>
      </c>
      <c r="D199" s="2" t="s">
        <v>158</v>
      </c>
      <c r="E199" s="2" t="s">
        <v>159</v>
      </c>
      <c r="F199" s="2" t="s">
        <v>565</v>
      </c>
      <c r="G199" s="2" t="s">
        <v>565</v>
      </c>
      <c r="H199" s="8" t="s">
        <v>6905</v>
      </c>
      <c r="I199" s="2" t="s">
        <v>6906</v>
      </c>
      <c r="J199" s="2" t="s">
        <v>197</v>
      </c>
      <c r="K199" s="2" t="s">
        <v>614</v>
      </c>
      <c r="L199" s="2" t="s">
        <v>1060</v>
      </c>
      <c r="M199" s="5">
        <v>44318.0</v>
      </c>
      <c r="N199" s="2" t="s">
        <v>6907</v>
      </c>
      <c r="O199" s="6" t="s">
        <v>6908</v>
      </c>
      <c r="P199" s="1" t="str">
        <f>HYPERLINK("https://drive.google.com/file/d/1zRexDzJjm1eq0LhZN1no64SHjHK0RFXC/view?usp=drivesdk";"KOSER OMER AHMAD - دەنگبێژیی وەك گێڕانەوەی ڕابردوو "نرخاندن و لێكۆڵینەوە"")</f>
        <v>#ERROR!</v>
      </c>
      <c r="Q199" s="2" t="s">
        <v>6901</v>
      </c>
      <c r="R199" s="2"/>
      <c r="S199" s="2"/>
      <c r="T199" s="2"/>
      <c r="U199" s="2"/>
      <c r="V199" s="2"/>
    </row>
    <row r="200">
      <c r="A200" s="4">
        <v>44318.894720833334</v>
      </c>
      <c r="B200" s="8" t="s">
        <v>5538</v>
      </c>
      <c r="C200" s="2" t="s">
        <v>6077</v>
      </c>
      <c r="D200" s="2" t="s">
        <v>158</v>
      </c>
      <c r="E200" s="2" t="s">
        <v>159</v>
      </c>
      <c r="F200" s="2" t="s">
        <v>6078</v>
      </c>
      <c r="G200" s="2" t="s">
        <v>222</v>
      </c>
      <c r="H200" s="2" t="s">
        <v>892</v>
      </c>
      <c r="I200" s="2" t="s">
        <v>2259</v>
      </c>
      <c r="J200" s="2" t="s">
        <v>164</v>
      </c>
      <c r="L200" s="2" t="s">
        <v>1060</v>
      </c>
      <c r="M200" s="5">
        <v>44318.0</v>
      </c>
      <c r="N200" s="2" t="s">
        <v>6909</v>
      </c>
      <c r="O200" s="6" t="s">
        <v>6910</v>
      </c>
      <c r="P200" s="1" t="str">
        <f>HYPERLINK("https://drive.google.com/file/d/1yl2kSJon40EAuGIZfZXnob_3GND0QiEJ/view?usp=drivesdk";"Srwa Mustafa  - دەنگبێژیی وەك گێڕانەوەی ڕابردوو "نرخاندن و لێكۆڵینەوە"")</f>
        <v>#ERROR!</v>
      </c>
      <c r="Q200" s="2" t="s">
        <v>6901</v>
      </c>
      <c r="R200" s="2"/>
      <c r="S200" s="2"/>
      <c r="T200" s="2"/>
      <c r="U200" s="2"/>
      <c r="V200" s="2"/>
    </row>
    <row r="201">
      <c r="A201" s="4">
        <v>44318.89473501158</v>
      </c>
      <c r="B201" s="8" t="s">
        <v>5538</v>
      </c>
      <c r="C201" s="2" t="s">
        <v>2192</v>
      </c>
      <c r="D201" s="2" t="s">
        <v>171</v>
      </c>
      <c r="E201" s="2" t="s">
        <v>172</v>
      </c>
      <c r="F201" s="2" t="s">
        <v>1289</v>
      </c>
      <c r="G201" s="2" t="s">
        <v>1483</v>
      </c>
      <c r="H201" s="2" t="s">
        <v>3888</v>
      </c>
      <c r="I201" s="2" t="s">
        <v>6911</v>
      </c>
      <c r="J201" s="2" t="s">
        <v>177</v>
      </c>
      <c r="L201" s="2" t="s">
        <v>1060</v>
      </c>
      <c r="M201" s="5">
        <v>44318.0</v>
      </c>
      <c r="N201" s="2" t="s">
        <v>6912</v>
      </c>
      <c r="O201" s="6" t="s">
        <v>6913</v>
      </c>
      <c r="P201" s="1" t="str">
        <f>HYPERLINK("https://drive.google.com/file/d/1CWXyn9VUpDzuR6Nxi7w4FbTzKgJPO8Wg/view?usp=drivesdk";"muthafar mustafa ismahil - دەنگبێژیی وەك گێڕانەوەی ڕابردوو "نرخاندن و لێكۆڵینەوە"")</f>
        <v>#ERROR!</v>
      </c>
      <c r="Q201" s="2" t="s">
        <v>6901</v>
      </c>
      <c r="R201" s="2"/>
      <c r="S201" s="2"/>
      <c r="T201" s="2"/>
      <c r="U201" s="2"/>
      <c r="V201" s="2"/>
    </row>
    <row r="202">
      <c r="A202" s="4">
        <v>44318.894883472225</v>
      </c>
      <c r="B202" s="8" t="s">
        <v>5538</v>
      </c>
      <c r="C202" s="2" t="s">
        <v>5471</v>
      </c>
      <c r="D202" s="2" t="s">
        <v>158</v>
      </c>
      <c r="E202" s="2" t="s">
        <v>159</v>
      </c>
      <c r="F202" s="2" t="s">
        <v>152</v>
      </c>
      <c r="G202" s="2" t="s">
        <v>153</v>
      </c>
      <c r="H202" s="2" t="s">
        <v>932</v>
      </c>
      <c r="I202" s="2" t="s">
        <v>6914</v>
      </c>
      <c r="J202" s="2" t="s">
        <v>177</v>
      </c>
      <c r="L202" s="2" t="s">
        <v>1060</v>
      </c>
      <c r="M202" s="5">
        <v>44318.0</v>
      </c>
      <c r="N202" s="2" t="s">
        <v>6915</v>
      </c>
      <c r="O202" s="6" t="s">
        <v>6916</v>
      </c>
      <c r="P202" s="1" t="str">
        <f>HYPERLINK("https://drive.google.com/file/d/1w5h8nEcZmSsOi6vda2gjxawq_L-t9d3q/view?usp=drivesdk";"sirwan abdullah ahmed - دەنگبێژیی وەك گێڕانەوەی ڕابردوو "نرخاندن و لێكۆڵینەوە"")</f>
        <v>#ERROR!</v>
      </c>
      <c r="Q202" s="2" t="s">
        <v>6901</v>
      </c>
      <c r="R202" s="2"/>
      <c r="S202" s="2"/>
      <c r="T202" s="2"/>
      <c r="U202" s="2"/>
      <c r="V202" s="2"/>
    </row>
    <row r="203">
      <c r="A203" s="4">
        <v>44318.89489239584</v>
      </c>
      <c r="B203" s="8" t="s">
        <v>5538</v>
      </c>
      <c r="C203" s="2" t="s">
        <v>3874</v>
      </c>
      <c r="D203" s="2" t="s">
        <v>158</v>
      </c>
      <c r="E203" s="2" t="s">
        <v>159</v>
      </c>
      <c r="F203" s="2" t="s">
        <v>229</v>
      </c>
      <c r="G203" s="2" t="s">
        <v>275</v>
      </c>
      <c r="H203" s="2" t="s">
        <v>231</v>
      </c>
      <c r="I203" s="2" t="s">
        <v>3875</v>
      </c>
      <c r="J203" s="2" t="s">
        <v>197</v>
      </c>
      <c r="L203" s="2" t="s">
        <v>1060</v>
      </c>
      <c r="M203" s="5">
        <v>44318.0</v>
      </c>
      <c r="N203" s="2" t="s">
        <v>6917</v>
      </c>
      <c r="O203" s="6" t="s">
        <v>6918</v>
      </c>
      <c r="P203" s="1" t="str">
        <f>HYPERLINK("https://drive.google.com/file/d/1YijWNmKiNx-DvUcbflvaAh_1JHACvPXs/view?usp=drivesdk";"Ali Hamad Osman - دەنگبێژیی وەك گێڕانەوەی ڕابردوو "نرخاندن و لێكۆڵینەوە"")</f>
        <v>#ERROR!</v>
      </c>
      <c r="Q203" s="2" t="s">
        <v>6919</v>
      </c>
      <c r="R203" s="2"/>
      <c r="S203" s="2"/>
      <c r="T203" s="2"/>
      <c r="U203" s="2"/>
      <c r="V203" s="2"/>
    </row>
    <row r="204">
      <c r="A204" s="4">
        <v>44318.895245057865</v>
      </c>
      <c r="B204" s="8" t="s">
        <v>5538</v>
      </c>
      <c r="C204" s="2" t="s">
        <v>987</v>
      </c>
      <c r="D204" s="2" t="s">
        <v>171</v>
      </c>
      <c r="E204" s="2" t="s">
        <v>172</v>
      </c>
      <c r="F204" s="2" t="s">
        <v>173</v>
      </c>
      <c r="G204" s="2" t="s">
        <v>988</v>
      </c>
      <c r="H204" s="2" t="s">
        <v>989</v>
      </c>
      <c r="I204" s="2" t="s">
        <v>990</v>
      </c>
      <c r="J204" s="2" t="s">
        <v>177</v>
      </c>
      <c r="L204" s="2" t="s">
        <v>1060</v>
      </c>
      <c r="M204" s="5">
        <v>44318.0</v>
      </c>
      <c r="N204" s="2" t="s">
        <v>6920</v>
      </c>
      <c r="O204" s="6" t="s">
        <v>6921</v>
      </c>
      <c r="P204" s="1" t="str">
        <f>HYPERLINK("https://drive.google.com/file/d/1VtTG4SK-6fhPW6T_sq3_mqT27tKtZE7w/view?usp=drivesdk";"Mahabad Izaddin M.Amin - دەنگبێژیی وەك گێڕانەوەی ڕابردوو "نرخاندن و لێكۆڵینەوە"")</f>
        <v>#ERROR!</v>
      </c>
      <c r="Q204" s="2" t="s">
        <v>6919</v>
      </c>
      <c r="R204" s="2"/>
      <c r="S204" s="2"/>
      <c r="T204" s="2"/>
      <c r="U204" s="2"/>
      <c r="V204" s="2"/>
    </row>
    <row r="205">
      <c r="A205" s="4">
        <v>44318.89528532408</v>
      </c>
      <c r="B205" s="8" t="s">
        <v>5538</v>
      </c>
      <c r="C205" s="2" t="s">
        <v>2379</v>
      </c>
      <c r="D205" s="2" t="s">
        <v>158</v>
      </c>
      <c r="E205" s="2" t="s">
        <v>159</v>
      </c>
      <c r="F205" s="2" t="s">
        <v>229</v>
      </c>
      <c r="G205" s="2" t="s">
        <v>977</v>
      </c>
      <c r="H205" s="2" t="s">
        <v>231</v>
      </c>
      <c r="I205" s="2" t="s">
        <v>1032</v>
      </c>
      <c r="J205" s="2" t="s">
        <v>164</v>
      </c>
      <c r="L205" s="2" t="s">
        <v>1060</v>
      </c>
      <c r="M205" s="5">
        <v>44318.0</v>
      </c>
      <c r="N205" s="2" t="s">
        <v>6922</v>
      </c>
      <c r="O205" s="6" t="s">
        <v>6923</v>
      </c>
      <c r="P205" s="1" t="str">
        <f>HYPERLINK("https://drive.google.com/file/d/1XWm2FkHobTXRI4KPbePjVIK2v7V80zPW/view?usp=drivesdk";"Alan pshtiwan kareem - دەنگبێژیی وەك گێڕانەوەی ڕابردوو "نرخاندن و لێكۆڵینەوە"")</f>
        <v>#ERROR!</v>
      </c>
      <c r="Q205" s="2" t="s">
        <v>6919</v>
      </c>
      <c r="R205" s="2"/>
      <c r="S205" s="2"/>
      <c r="T205" s="2"/>
      <c r="U205" s="2"/>
      <c r="V205" s="2"/>
    </row>
    <row r="206">
      <c r="A206" s="4">
        <v>44318.89568376157</v>
      </c>
      <c r="B206" s="8" t="s">
        <v>5538</v>
      </c>
      <c r="C206" s="2" t="s">
        <v>6924</v>
      </c>
      <c r="D206" s="2" t="s">
        <v>158</v>
      </c>
      <c r="E206" s="2" t="s">
        <v>159</v>
      </c>
      <c r="F206" s="2" t="s">
        <v>2553</v>
      </c>
      <c r="G206" s="2" t="s">
        <v>6925</v>
      </c>
      <c r="H206" s="8" t="s">
        <v>6926</v>
      </c>
      <c r="I206" s="2" t="s">
        <v>6927</v>
      </c>
      <c r="J206" s="2" t="s">
        <v>177</v>
      </c>
      <c r="L206" s="2" t="s">
        <v>1060</v>
      </c>
      <c r="M206" s="5">
        <v>44318.0</v>
      </c>
      <c r="N206" s="2" t="s">
        <v>6928</v>
      </c>
      <c r="O206" s="6" t="s">
        <v>6929</v>
      </c>
      <c r="P206" s="1" t="str">
        <f>HYPERLINK("https://drive.google.com/file/d/15PK1fBLJi3iYyg2MOBBNEcxuHRi1S5BI/view?usp=drivesdk";"Jiman sabri naama - دەنگبێژیی وەك گێڕانەوەی ڕابردوو "نرخاندن و لێكۆڵینەوە"")</f>
        <v>#ERROR!</v>
      </c>
      <c r="Q206" s="2" t="s">
        <v>6919</v>
      </c>
      <c r="R206" s="2"/>
      <c r="S206" s="2"/>
      <c r="T206" s="2"/>
      <c r="U206" s="2"/>
      <c r="V206" s="2"/>
    </row>
    <row r="207">
      <c r="A207" s="4">
        <v>44318.89586528935</v>
      </c>
      <c r="B207" s="8" t="s">
        <v>5538</v>
      </c>
      <c r="C207" s="2" t="s">
        <v>6930</v>
      </c>
      <c r="D207" s="2" t="s">
        <v>171</v>
      </c>
      <c r="E207" s="2" t="s">
        <v>172</v>
      </c>
      <c r="F207" s="2" t="s">
        <v>6931</v>
      </c>
      <c r="G207" s="2" t="s">
        <v>6932</v>
      </c>
      <c r="H207" s="2" t="s">
        <v>6933</v>
      </c>
      <c r="I207" s="2" t="s">
        <v>6934</v>
      </c>
      <c r="J207" s="2" t="s">
        <v>197</v>
      </c>
      <c r="L207" s="2" t="s">
        <v>1060</v>
      </c>
      <c r="M207" s="5">
        <v>44318.0</v>
      </c>
      <c r="N207" s="2" t="s">
        <v>6935</v>
      </c>
      <c r="O207" s="6" t="s">
        <v>6936</v>
      </c>
      <c r="P207" s="1" t="str">
        <f>HYPERLINK("https://drive.google.com/file/d/1rUUq5gZ7jp2faKi43UeeTivZLimBxJa0/view?usp=drivesdk";"Abdulhakim Othman Hamadamin  - دەنگبێژیی وەك گێڕانەوەی ڕابردوو "نرخاندن و لێكۆڵینەوە"")</f>
        <v>#ERROR!</v>
      </c>
      <c r="Q207" s="2" t="s">
        <v>6919</v>
      </c>
      <c r="R207" s="2"/>
      <c r="S207" s="2"/>
      <c r="T207" s="2"/>
      <c r="U207" s="2"/>
      <c r="V207" s="2"/>
    </row>
    <row r="208">
      <c r="A208" s="4">
        <v>44318.89591328704</v>
      </c>
      <c r="B208" s="8" t="s">
        <v>5538</v>
      </c>
      <c r="C208" s="2" t="s">
        <v>6021</v>
      </c>
      <c r="D208" s="2" t="s">
        <v>158</v>
      </c>
      <c r="E208" s="2" t="s">
        <v>159</v>
      </c>
      <c r="F208" s="2" t="s">
        <v>1776</v>
      </c>
      <c r="G208" s="2" t="s">
        <v>6937</v>
      </c>
      <c r="H208" s="2" t="s">
        <v>5012</v>
      </c>
      <c r="I208" s="2" t="s">
        <v>6024</v>
      </c>
      <c r="J208" s="2" t="s">
        <v>177</v>
      </c>
      <c r="K208" s="2" t="s">
        <v>558</v>
      </c>
      <c r="L208" s="2" t="s">
        <v>1060</v>
      </c>
      <c r="M208" s="5">
        <v>44318.0</v>
      </c>
      <c r="N208" s="2" t="s">
        <v>6938</v>
      </c>
      <c r="O208" s="6" t="s">
        <v>6939</v>
      </c>
      <c r="P208" s="1" t="str">
        <f>HYPERLINK("https://drive.google.com/file/d/1RQQmcJ4Qvwwvf-MHUR0r9hHQL_OeCDUh/view?usp=drivesdk";"Hemn jassim mohammed - دەنگبێژیی وەك گێڕانەوەی ڕابردوو "نرخاندن و لێكۆڵینەوە"")</f>
        <v>#ERROR!</v>
      </c>
      <c r="Q208" s="2" t="s">
        <v>6919</v>
      </c>
      <c r="R208" s="2"/>
      <c r="S208" s="2"/>
      <c r="T208" s="2"/>
      <c r="U208" s="2"/>
      <c r="V208" s="2"/>
    </row>
    <row r="209">
      <c r="A209" s="4">
        <v>44318.895996527775</v>
      </c>
      <c r="B209" s="8" t="s">
        <v>5538</v>
      </c>
      <c r="C209" s="2" t="s">
        <v>1205</v>
      </c>
      <c r="D209" s="2" t="s">
        <v>158</v>
      </c>
      <c r="E209" s="2" t="s">
        <v>172</v>
      </c>
      <c r="F209" s="2" t="s">
        <v>152</v>
      </c>
      <c r="G209" s="2" t="s">
        <v>275</v>
      </c>
      <c r="H209" s="2" t="s">
        <v>612</v>
      </c>
      <c r="I209" s="2" t="s">
        <v>1206</v>
      </c>
      <c r="J209" s="2" t="s">
        <v>197</v>
      </c>
      <c r="K209" s="2" t="s">
        <v>6940</v>
      </c>
      <c r="L209" s="2" t="s">
        <v>1060</v>
      </c>
      <c r="M209" s="5">
        <v>44318.0</v>
      </c>
      <c r="N209" s="2" t="s">
        <v>6941</v>
      </c>
      <c r="O209" s="6" t="s">
        <v>6942</v>
      </c>
      <c r="P209" s="1" t="str">
        <f>HYPERLINK("https://drive.google.com/file/d/1w22SlwE8uFEb9iyefio-3HKKIwgLaSS8/view?usp=drivesdk";"Kovan Rizgar - دەنگبێژیی وەك گێڕانەوەی ڕابردوو "نرخاندن و لێكۆڵینەوە"")</f>
        <v>#ERROR!</v>
      </c>
      <c r="Q209" s="2" t="s">
        <v>6919</v>
      </c>
      <c r="R209" s="2"/>
      <c r="S209" s="2"/>
      <c r="T209" s="2"/>
      <c r="U209" s="2"/>
      <c r="V209" s="2"/>
    </row>
    <row r="210">
      <c r="A210" s="4">
        <v>44318.89610362268</v>
      </c>
      <c r="B210" s="8" t="s">
        <v>5538</v>
      </c>
      <c r="C210" s="2" t="s">
        <v>5436</v>
      </c>
      <c r="D210" s="2" t="s">
        <v>171</v>
      </c>
      <c r="E210" s="2" t="s">
        <v>172</v>
      </c>
      <c r="F210" s="2" t="s">
        <v>1289</v>
      </c>
      <c r="G210" s="2" t="s">
        <v>275</v>
      </c>
      <c r="H210" s="2" t="s">
        <v>282</v>
      </c>
      <c r="I210" s="2" t="s">
        <v>5437</v>
      </c>
      <c r="J210" s="2" t="s">
        <v>197</v>
      </c>
      <c r="L210" s="2" t="s">
        <v>1060</v>
      </c>
      <c r="M210" s="5">
        <v>44318.0</v>
      </c>
      <c r="N210" s="2" t="s">
        <v>6943</v>
      </c>
      <c r="O210" s="6" t="s">
        <v>6944</v>
      </c>
      <c r="P210" s="1" t="str">
        <f>HYPERLINK("https://drive.google.com/file/d/1_xmcUWkIO89fkp7ear7Fqc7XJ8JbpT2-/view?usp=drivesdk";"Saeid Moloudzadeh - دەنگبێژیی وەك گێڕانەوەی ڕابردوو "نرخاندن و لێكۆڵینەوە"")</f>
        <v>#ERROR!</v>
      </c>
      <c r="Q210" s="2" t="s">
        <v>6945</v>
      </c>
      <c r="R210" s="2"/>
      <c r="S210" s="2"/>
      <c r="T210" s="2"/>
      <c r="U210" s="2"/>
      <c r="V210" s="2"/>
    </row>
    <row r="211">
      <c r="A211" s="4">
        <v>44318.896177048606</v>
      </c>
      <c r="B211" s="8" t="s">
        <v>5538</v>
      </c>
      <c r="C211" s="2" t="s">
        <v>6010</v>
      </c>
      <c r="D211" s="2" t="s">
        <v>171</v>
      </c>
      <c r="E211" s="2" t="s">
        <v>202</v>
      </c>
      <c r="F211" s="2" t="s">
        <v>2553</v>
      </c>
      <c r="G211" s="2" t="s">
        <v>3559</v>
      </c>
      <c r="H211" s="2" t="s">
        <v>231</v>
      </c>
      <c r="I211" s="2" t="s">
        <v>6012</v>
      </c>
      <c r="J211" s="2" t="s">
        <v>197</v>
      </c>
      <c r="L211" s="2" t="s">
        <v>1060</v>
      </c>
      <c r="M211" s="5">
        <v>44318.0</v>
      </c>
      <c r="N211" s="2" t="s">
        <v>6946</v>
      </c>
      <c r="O211" s="6" t="s">
        <v>6947</v>
      </c>
      <c r="P211" s="1" t="str">
        <f>HYPERLINK("https://drive.google.com/file/d/1FLiLB_1qSKJxpCIWpM0QwZwCT8jv2SCB/view?usp=drivesdk";"Sulaiman ismail rajab - دەنگبێژیی وەك گێڕانەوەی ڕابردوو "نرخاندن و لێكۆڵینەوە"")</f>
        <v>#ERROR!</v>
      </c>
      <c r="Q211" s="2" t="s">
        <v>6945</v>
      </c>
      <c r="R211" s="2"/>
      <c r="S211" s="2"/>
      <c r="T211" s="2"/>
      <c r="U211" s="2"/>
      <c r="V211" s="2"/>
    </row>
    <row r="212">
      <c r="A212" s="4">
        <v>44318.89621380787</v>
      </c>
      <c r="B212" s="8" t="s">
        <v>5538</v>
      </c>
      <c r="C212" s="2" t="s">
        <v>6948</v>
      </c>
      <c r="D212" s="2" t="s">
        <v>158</v>
      </c>
      <c r="E212" s="2" t="s">
        <v>159</v>
      </c>
      <c r="F212" s="2" t="s">
        <v>2553</v>
      </c>
      <c r="G212" s="2" t="s">
        <v>6949</v>
      </c>
      <c r="H212" s="2" t="s">
        <v>231</v>
      </c>
      <c r="I212" s="2" t="s">
        <v>6388</v>
      </c>
      <c r="J212" s="2" t="s">
        <v>197</v>
      </c>
      <c r="K212" s="2" t="s">
        <v>6950</v>
      </c>
      <c r="L212" s="2" t="s">
        <v>1060</v>
      </c>
      <c r="M212" s="5">
        <v>44318.0</v>
      </c>
      <c r="N212" s="2" t="s">
        <v>6951</v>
      </c>
      <c r="O212" s="6" t="s">
        <v>6952</v>
      </c>
      <c r="P212" s="1" t="str">
        <f>HYPERLINK("https://drive.google.com/file/d/1HHL8QVBYsRD1e5cDNFWTrkwpPD3ETa3a/view?usp=drivesdk";"Sulaiman hishyar Mohammed  - دەنگبێژیی وەك گێڕانەوەی ڕابردوو "نرخاندن و لێكۆڵینەوە"")</f>
        <v>#ERROR!</v>
      </c>
      <c r="Q212" s="2" t="s">
        <v>6945</v>
      </c>
      <c r="R212" s="2"/>
      <c r="S212" s="2"/>
      <c r="T212" s="2"/>
      <c r="U212" s="2"/>
      <c r="V212" s="2"/>
    </row>
    <row r="213">
      <c r="A213" s="4">
        <v>44318.896536342596</v>
      </c>
      <c r="B213" s="8" t="s">
        <v>5538</v>
      </c>
      <c r="C213" s="2" t="s">
        <v>260</v>
      </c>
      <c r="D213" s="2" t="s">
        <v>171</v>
      </c>
      <c r="E213" s="2" t="s">
        <v>202</v>
      </c>
      <c r="F213" s="2" t="s">
        <v>152</v>
      </c>
      <c r="G213" s="2" t="s">
        <v>275</v>
      </c>
      <c r="H213" s="2" t="s">
        <v>2245</v>
      </c>
      <c r="I213" s="2" t="s">
        <v>262</v>
      </c>
      <c r="J213" s="2" t="s">
        <v>164</v>
      </c>
      <c r="K213" s="2" t="s">
        <v>565</v>
      </c>
      <c r="L213" s="2" t="s">
        <v>1060</v>
      </c>
      <c r="M213" s="5">
        <v>44318.0</v>
      </c>
      <c r="N213" s="2" t="s">
        <v>6953</v>
      </c>
      <c r="O213" s="6" t="s">
        <v>6954</v>
      </c>
      <c r="P213" s="1" t="str">
        <f>HYPERLINK("https://drive.google.com/file/d/1rpUMw4BLXrxCaBhfJHue0bHJbC9Lnjca/view?usp=drivesdk";"saadaldeen muhammad nuri saed - دەنگبێژیی وەك گێڕانەوەی ڕابردوو "نرخاندن و لێكۆڵینەوە"")</f>
        <v>#ERROR!</v>
      </c>
      <c r="Q213" s="2" t="s">
        <v>6945</v>
      </c>
      <c r="R213" s="2"/>
      <c r="S213" s="2"/>
      <c r="T213" s="2"/>
      <c r="U213" s="2"/>
      <c r="V213" s="2"/>
    </row>
    <row r="214">
      <c r="A214" s="4">
        <v>44318.89673140046</v>
      </c>
      <c r="B214" s="8" t="s">
        <v>5538</v>
      </c>
      <c r="C214" s="2" t="s">
        <v>908</v>
      </c>
      <c r="D214" s="2" t="s">
        <v>158</v>
      </c>
      <c r="E214" s="2" t="s">
        <v>172</v>
      </c>
      <c r="F214" s="2" t="s">
        <v>152</v>
      </c>
      <c r="G214" s="2" t="s">
        <v>153</v>
      </c>
      <c r="H214" s="2" t="s">
        <v>909</v>
      </c>
      <c r="I214" s="2" t="s">
        <v>910</v>
      </c>
      <c r="J214" s="2" t="s">
        <v>197</v>
      </c>
      <c r="L214" s="2" t="s">
        <v>1060</v>
      </c>
      <c r="M214" s="5">
        <v>44318.0</v>
      </c>
      <c r="N214" s="2" t="s">
        <v>6955</v>
      </c>
      <c r="O214" s="6" t="s">
        <v>6956</v>
      </c>
      <c r="P214" s="1" t="str">
        <f>HYPERLINK("https://drive.google.com/file/d/15cyHIwvPQmbLXS2Y9aWa7MSvDGTNK4XW/view?usp=drivesdk";"hawkar omer khidhir - دەنگبێژیی وەك گێڕانەوەی ڕابردوو "نرخاندن و لێكۆڵینەوە"")</f>
        <v>#ERROR!</v>
      </c>
      <c r="Q214" s="2" t="s">
        <v>6945</v>
      </c>
      <c r="R214" s="2"/>
      <c r="S214" s="2"/>
      <c r="T214" s="2"/>
      <c r="U214" s="2"/>
      <c r="V214" s="2"/>
    </row>
    <row r="215">
      <c r="A215" s="4">
        <v>44318.896765428246</v>
      </c>
      <c r="B215" s="8" t="s">
        <v>5538</v>
      </c>
      <c r="C215" s="2" t="s">
        <v>6957</v>
      </c>
      <c r="D215" s="2" t="s">
        <v>158</v>
      </c>
      <c r="E215" s="2" t="s">
        <v>172</v>
      </c>
      <c r="F215" s="8" t="s">
        <v>6958</v>
      </c>
      <c r="G215" s="8" t="s">
        <v>6959</v>
      </c>
      <c r="H215" s="8" t="s">
        <v>6960</v>
      </c>
      <c r="I215" s="2" t="s">
        <v>6961</v>
      </c>
      <c r="J215" s="2" t="s">
        <v>177</v>
      </c>
      <c r="L215" s="2" t="s">
        <v>1060</v>
      </c>
      <c r="M215" s="5">
        <v>44318.0</v>
      </c>
      <c r="N215" s="2" t="s">
        <v>6962</v>
      </c>
      <c r="O215" s="6" t="s">
        <v>6963</v>
      </c>
      <c r="P215" s="1" t="str">
        <f>HYPERLINK("https://drive.google.com/file/d/1AamZlaU7xUNEeJuRma3McF12aY_BAO75/view?usp=drivesdk";"Parween Raof Hadi - دەنگبێژیی وەك گێڕانەوەی ڕابردوو "نرخاندن و لێكۆڵینەوە"")</f>
        <v>#ERROR!</v>
      </c>
      <c r="Q215" s="2" t="s">
        <v>6964</v>
      </c>
      <c r="R215" s="2"/>
      <c r="S215" s="2"/>
      <c r="T215" s="2"/>
      <c r="U215" s="2"/>
      <c r="V215" s="2"/>
    </row>
    <row r="216">
      <c r="A216" s="4">
        <v>44318.89703729167</v>
      </c>
      <c r="B216" s="8" t="s">
        <v>5538</v>
      </c>
      <c r="C216" s="2" t="s">
        <v>6965</v>
      </c>
      <c r="D216" s="2" t="s">
        <v>171</v>
      </c>
      <c r="E216" s="2" t="s">
        <v>172</v>
      </c>
      <c r="F216" s="2" t="s">
        <v>2553</v>
      </c>
      <c r="G216" s="2" t="s">
        <v>6172</v>
      </c>
      <c r="H216" s="2" t="s">
        <v>231</v>
      </c>
      <c r="I216" s="2" t="s">
        <v>6966</v>
      </c>
      <c r="J216" s="2" t="s">
        <v>197</v>
      </c>
      <c r="K216" s="2" t="s">
        <v>349</v>
      </c>
      <c r="L216" s="2" t="s">
        <v>1060</v>
      </c>
      <c r="M216" s="5">
        <v>44318.0</v>
      </c>
      <c r="N216" s="2" t="s">
        <v>6967</v>
      </c>
      <c r="O216" s="6" t="s">
        <v>6968</v>
      </c>
      <c r="P216" s="1" t="str">
        <f>HYPERLINK("https://drive.google.com/file/d/13vPG8lBzQowbF1yc9QMemNdTVBtX3YUY/view?usp=drivesdk";"shivan jarjees Abdulrman - دەنگبێژیی وەك گێڕانەوەی ڕابردوو "نرخاندن و لێكۆڵینەوە"")</f>
        <v>#ERROR!</v>
      </c>
      <c r="Q216" s="2" t="s">
        <v>6964</v>
      </c>
      <c r="R216" s="2"/>
      <c r="S216" s="2"/>
      <c r="T216" s="2"/>
      <c r="U216" s="2"/>
      <c r="V216" s="2"/>
    </row>
    <row r="217">
      <c r="A217" s="4">
        <v>44318.89721309028</v>
      </c>
      <c r="B217" s="8" t="s">
        <v>5538</v>
      </c>
      <c r="C217" s="2" t="s">
        <v>5011</v>
      </c>
      <c r="D217" s="2" t="s">
        <v>158</v>
      </c>
      <c r="E217" s="2" t="s">
        <v>159</v>
      </c>
      <c r="F217" s="2" t="s">
        <v>213</v>
      </c>
      <c r="G217" s="2" t="s">
        <v>275</v>
      </c>
      <c r="H217" s="2" t="s">
        <v>5012</v>
      </c>
      <c r="I217" s="2" t="s">
        <v>918</v>
      </c>
      <c r="J217" s="2" t="s">
        <v>197</v>
      </c>
      <c r="L217" s="2" t="s">
        <v>1060</v>
      </c>
      <c r="M217" s="5">
        <v>44318.0</v>
      </c>
      <c r="N217" s="2" t="s">
        <v>6969</v>
      </c>
      <c r="O217" s="6" t="s">
        <v>6970</v>
      </c>
      <c r="P217" s="1" t="str">
        <f>HYPERLINK("https://drive.google.com/file/d/15rqbABvhpXf9VEt_u3uSD1DSP-ZhUaLj/view?usp=drivesdk";"Rwkhsar Nabe Maqdid - دەنگبێژیی وەك گێڕانەوەی ڕابردوو "نرخاندن و لێكۆڵینەوە"")</f>
        <v>#ERROR!</v>
      </c>
      <c r="Q217" s="2" t="s">
        <v>6964</v>
      </c>
      <c r="R217" s="2"/>
      <c r="S217" s="2"/>
      <c r="T217" s="2"/>
      <c r="U217" s="2"/>
      <c r="V217" s="2"/>
    </row>
    <row r="218">
      <c r="A218" s="4">
        <v>44318.89731940972</v>
      </c>
      <c r="B218" s="8" t="s">
        <v>5538</v>
      </c>
      <c r="C218" s="2" t="s">
        <v>6971</v>
      </c>
      <c r="D218" s="2" t="s">
        <v>158</v>
      </c>
      <c r="E218" s="2" t="s">
        <v>159</v>
      </c>
      <c r="F218" s="2" t="s">
        <v>6972</v>
      </c>
      <c r="G218" s="2" t="s">
        <v>6973</v>
      </c>
      <c r="H218" s="2" t="s">
        <v>3888</v>
      </c>
      <c r="I218" s="2" t="s">
        <v>6974</v>
      </c>
      <c r="J218" s="2" t="s">
        <v>177</v>
      </c>
      <c r="L218" s="2" t="s">
        <v>1060</v>
      </c>
      <c r="M218" s="5">
        <v>44318.0</v>
      </c>
      <c r="N218" s="2" t="s">
        <v>6975</v>
      </c>
      <c r="O218" s="6" t="s">
        <v>6976</v>
      </c>
      <c r="P218" s="1" t="str">
        <f>HYPERLINK("https://drive.google.com/file/d/1BI019TPNcAG3Jn_yIVo5w6ClKA33eNgG/view?usp=drivesdk";"chia ali mustafa - دەنگبێژیی وەك گێڕانەوەی ڕابردوو "نرخاندن و لێكۆڵینەوە"")</f>
        <v>#ERROR!</v>
      </c>
      <c r="Q218" s="2" t="s">
        <v>6964</v>
      </c>
      <c r="R218" s="2"/>
      <c r="S218" s="2"/>
      <c r="T218" s="2"/>
      <c r="U218" s="2"/>
      <c r="V218" s="2"/>
    </row>
    <row r="219">
      <c r="A219" s="4">
        <v>44318.89735221065</v>
      </c>
      <c r="B219" s="8" t="s">
        <v>5538</v>
      </c>
      <c r="C219" s="2" t="s">
        <v>4167</v>
      </c>
      <c r="D219" s="2" t="s">
        <v>158</v>
      </c>
      <c r="E219" s="2" t="s">
        <v>159</v>
      </c>
      <c r="F219" s="2" t="s">
        <v>173</v>
      </c>
      <c r="G219" s="2" t="s">
        <v>4960</v>
      </c>
      <c r="H219" s="2" t="s">
        <v>4168</v>
      </c>
      <c r="I219" s="2" t="s">
        <v>4169</v>
      </c>
      <c r="J219" s="2" t="s">
        <v>164</v>
      </c>
      <c r="L219" s="2" t="s">
        <v>1060</v>
      </c>
      <c r="M219" s="5">
        <v>44318.0</v>
      </c>
      <c r="N219" s="2" t="s">
        <v>6977</v>
      </c>
      <c r="O219" s="6" t="s">
        <v>6978</v>
      </c>
      <c r="P219" s="1" t="str">
        <f>HYPERLINK("https://drive.google.com/file/d/1AQaI00xrAt9bqhUJHEIV5_bHsXAiNXJ3/view?usp=drivesdk";"Aref Ghaderi  - دەنگبێژیی وەك گێڕانەوەی ڕابردوو "نرخاندن و لێكۆڵینەوە"")</f>
        <v>#ERROR!</v>
      </c>
      <c r="Q219" s="2" t="s">
        <v>6979</v>
      </c>
      <c r="R219" s="2"/>
      <c r="S219" s="2"/>
      <c r="T219" s="2"/>
      <c r="U219" s="2"/>
      <c r="V219" s="2"/>
    </row>
    <row r="220">
      <c r="A220" s="4">
        <v>44318.897466168986</v>
      </c>
      <c r="B220" s="8" t="s">
        <v>5538</v>
      </c>
      <c r="C220" s="2" t="s">
        <v>228</v>
      </c>
      <c r="D220" s="2" t="s">
        <v>171</v>
      </c>
      <c r="E220" s="2" t="s">
        <v>172</v>
      </c>
      <c r="F220" s="2" t="s">
        <v>229</v>
      </c>
      <c r="G220" s="2" t="s">
        <v>230</v>
      </c>
      <c r="H220" s="2" t="s">
        <v>231</v>
      </c>
      <c r="I220" s="2" t="s">
        <v>232</v>
      </c>
      <c r="J220" s="2" t="s">
        <v>197</v>
      </c>
      <c r="L220" s="2" t="s">
        <v>1060</v>
      </c>
      <c r="M220" s="5">
        <v>44318.0</v>
      </c>
      <c r="N220" s="2" t="s">
        <v>6980</v>
      </c>
      <c r="O220" s="6" t="s">
        <v>6981</v>
      </c>
      <c r="P220" s="1" t="str">
        <f>HYPERLINK("https://drive.google.com/file/d/1zFt_wxvKvwFcJPnzvtI5rQFlmUWpR15h/view?usp=drivesdk";"Kaifi Muhammad Aziz - دەنگبێژیی وەك گێڕانەوەی ڕابردوو "نرخاندن و لێكۆڵینەوە"")</f>
        <v>#ERROR!</v>
      </c>
      <c r="Q220" s="2" t="s">
        <v>6979</v>
      </c>
      <c r="R220" s="2"/>
      <c r="S220" s="2"/>
      <c r="T220" s="2"/>
      <c r="U220" s="2"/>
      <c r="V220" s="2"/>
    </row>
    <row r="221">
      <c r="A221" s="4">
        <v>44318.89791318287</v>
      </c>
      <c r="B221" s="8" t="s">
        <v>5538</v>
      </c>
      <c r="C221" s="2" t="s">
        <v>6982</v>
      </c>
      <c r="D221" s="2" t="s">
        <v>171</v>
      </c>
      <c r="E221" s="2" t="s">
        <v>202</v>
      </c>
      <c r="F221" s="2" t="s">
        <v>6501</v>
      </c>
      <c r="G221" s="2" t="s">
        <v>6983</v>
      </c>
      <c r="H221" s="2" t="s">
        <v>932</v>
      </c>
      <c r="I221" s="2" t="s">
        <v>6984</v>
      </c>
      <c r="J221" s="2" t="s">
        <v>187</v>
      </c>
      <c r="L221" s="2" t="s">
        <v>1060</v>
      </c>
      <c r="M221" s="5">
        <v>44318.0</v>
      </c>
      <c r="N221" s="2" t="s">
        <v>6985</v>
      </c>
      <c r="O221" s="6" t="s">
        <v>6986</v>
      </c>
      <c r="P221" s="1" t="str">
        <f>HYPERLINK("https://drive.google.com/file/d/1jNXhXCZtGvb60OoobIoxdzbRymTbfwml/view?usp=drivesdk";"sheleer naif amin - دەنگبێژیی وەك گێڕانەوەی ڕابردوو "نرخاندن و لێكۆڵینەوە"")</f>
        <v>#ERROR!</v>
      </c>
      <c r="Q221" s="2" t="s">
        <v>6979</v>
      </c>
      <c r="R221" s="2"/>
      <c r="S221" s="2"/>
      <c r="T221" s="2"/>
      <c r="U221" s="2"/>
      <c r="V221" s="2"/>
    </row>
    <row r="222">
      <c r="A222" s="4">
        <v>44318.89807921296</v>
      </c>
      <c r="B222" s="8" t="s">
        <v>5538</v>
      </c>
      <c r="C222" s="2" t="s">
        <v>6987</v>
      </c>
      <c r="D222" s="2" t="s">
        <v>158</v>
      </c>
      <c r="E222" s="2" t="s">
        <v>159</v>
      </c>
      <c r="F222" s="2" t="s">
        <v>2553</v>
      </c>
      <c r="G222" s="2" t="s">
        <v>6988</v>
      </c>
      <c r="H222" s="2" t="s">
        <v>932</v>
      </c>
      <c r="I222" s="2" t="s">
        <v>6989</v>
      </c>
      <c r="J222" s="2" t="s">
        <v>187</v>
      </c>
      <c r="L222" s="2" t="s">
        <v>1060</v>
      </c>
      <c r="M222" s="5">
        <v>44318.0</v>
      </c>
      <c r="N222" s="2" t="s">
        <v>6990</v>
      </c>
      <c r="O222" s="6" t="s">
        <v>6991</v>
      </c>
      <c r="P222" s="1" t="str">
        <f>HYPERLINK("https://drive.google.com/file/d/19iD9Y3fATJnUwQ_D3MLqE2TOR6aUF8L3/view?usp=drivesdk";"abdulkareem m mohammadaim - دەنگبێژیی وەك گێڕانەوەی ڕابردوو "نرخاندن و لێكۆڵینەوە"")</f>
        <v>#ERROR!</v>
      </c>
      <c r="Q222" s="2" t="s">
        <v>6979</v>
      </c>
      <c r="R222" s="2"/>
      <c r="S222" s="2"/>
      <c r="T222" s="2"/>
      <c r="U222" s="2"/>
      <c r="V222" s="2"/>
    </row>
    <row r="223">
      <c r="A223" s="4">
        <v>44318.89816480324</v>
      </c>
      <c r="B223" s="8" t="s">
        <v>5538</v>
      </c>
      <c r="C223" s="2" t="s">
        <v>6992</v>
      </c>
      <c r="D223" s="2" t="s">
        <v>158</v>
      </c>
      <c r="E223" s="2" t="s">
        <v>159</v>
      </c>
      <c r="F223" s="2" t="s">
        <v>6501</v>
      </c>
      <c r="G223" s="2" t="s">
        <v>6983</v>
      </c>
      <c r="H223" s="2" t="s">
        <v>909</v>
      </c>
      <c r="I223" s="2" t="s">
        <v>6993</v>
      </c>
      <c r="J223" s="2" t="s">
        <v>177</v>
      </c>
      <c r="K223" s="2" t="s">
        <v>343</v>
      </c>
      <c r="L223" s="2" t="s">
        <v>1060</v>
      </c>
      <c r="M223" s="5">
        <v>44318.0</v>
      </c>
      <c r="N223" s="2" t="s">
        <v>6994</v>
      </c>
      <c r="O223" s="6" t="s">
        <v>6995</v>
      </c>
      <c r="P223" s="1" t="str">
        <f>HYPERLINK("https://drive.google.com/file/d/1ghWlP_cZ7UFjbUo7Lod5LHXzx2VTDQG5/view?usp=drivesdk";"nafal salih islam - دەنگبێژیی وەك گێڕانەوەی ڕابردوو "نرخاندن و لێكۆڵینەوە"")</f>
        <v>#ERROR!</v>
      </c>
      <c r="Q223" s="2" t="s">
        <v>6979</v>
      </c>
      <c r="R223" s="2"/>
      <c r="S223" s="2"/>
      <c r="T223" s="2"/>
      <c r="U223" s="2"/>
      <c r="V223" s="2"/>
    </row>
    <row r="224">
      <c r="A224" s="4">
        <v>44318.89816524305</v>
      </c>
      <c r="B224" s="8" t="s">
        <v>5538</v>
      </c>
      <c r="C224" s="8" t="s">
        <v>6996</v>
      </c>
      <c r="D224" s="2" t="s">
        <v>158</v>
      </c>
      <c r="E224" s="2" t="s">
        <v>159</v>
      </c>
      <c r="F224" s="8" t="s">
        <v>3694</v>
      </c>
      <c r="G224" s="8" t="s">
        <v>3695</v>
      </c>
      <c r="H224" s="8" t="s">
        <v>6997</v>
      </c>
      <c r="I224" s="2" t="s">
        <v>6998</v>
      </c>
      <c r="J224" s="2" t="s">
        <v>177</v>
      </c>
      <c r="K224" s="2" t="s">
        <v>2570</v>
      </c>
      <c r="L224" s="2" t="s">
        <v>1060</v>
      </c>
      <c r="M224" s="5">
        <v>44318.0</v>
      </c>
      <c r="N224" s="2" t="s">
        <v>6999</v>
      </c>
      <c r="O224" s="6" t="s">
        <v>7000</v>
      </c>
      <c r="P224" s="1" t="str">
        <f>HYPERLINK("https://drive.google.com/file/d/1Gby5shfL4LwVQuSy5YZ541Zh50vNcoE_/view?usp=drivesdk";"ريژين جميل خليل - دەنگبێژیی وەك گێڕانەوەی ڕابردوو "نرخاندن و لێكۆڵینەوە"")</f>
        <v>#ERROR!</v>
      </c>
      <c r="Q224" s="2" t="s">
        <v>6979</v>
      </c>
      <c r="R224" s="2"/>
      <c r="S224" s="2"/>
      <c r="T224" s="2"/>
      <c r="U224" s="2"/>
      <c r="V224" s="2"/>
    </row>
    <row r="225">
      <c r="A225" s="4">
        <v>44318.89817032407</v>
      </c>
      <c r="B225" s="8" t="s">
        <v>5538</v>
      </c>
      <c r="C225" s="2" t="s">
        <v>2192</v>
      </c>
      <c r="D225" s="2" t="s">
        <v>171</v>
      </c>
      <c r="E225" s="2" t="s">
        <v>172</v>
      </c>
      <c r="F225" s="2" t="s">
        <v>1289</v>
      </c>
      <c r="G225" s="2" t="s">
        <v>1483</v>
      </c>
      <c r="H225" s="2" t="s">
        <v>3888</v>
      </c>
      <c r="I225" s="2" t="s">
        <v>2194</v>
      </c>
      <c r="J225" s="2" t="s">
        <v>177</v>
      </c>
      <c r="K225" s="8" t="s">
        <v>7001</v>
      </c>
      <c r="L225" s="2" t="s">
        <v>1060</v>
      </c>
      <c r="M225" s="5">
        <v>44318.0</v>
      </c>
      <c r="N225" s="2" t="s">
        <v>7002</v>
      </c>
      <c r="O225" s="6" t="s">
        <v>7003</v>
      </c>
      <c r="P225" s="1" t="str">
        <f>HYPERLINK("https://drive.google.com/file/d/1j2RLaOPh0NDbPADrAQwXGL9GJH2nfo3Q/view?usp=drivesdk";"muthafar mustafa ismahil - دەنگبێژیی وەك گێڕانەوەی ڕابردوو "نرخاندن و لێكۆڵینەوە"")</f>
        <v>#ERROR!</v>
      </c>
      <c r="Q225" s="2" t="s">
        <v>7004</v>
      </c>
      <c r="R225" s="2"/>
      <c r="S225" s="2"/>
      <c r="T225" s="2"/>
      <c r="U225" s="2"/>
      <c r="V225" s="2"/>
    </row>
    <row r="226">
      <c r="A226" s="4">
        <v>44318.89839287037</v>
      </c>
      <c r="B226" s="8" t="s">
        <v>5538</v>
      </c>
      <c r="C226" s="2" t="s">
        <v>876</v>
      </c>
      <c r="D226" s="2" t="s">
        <v>6016</v>
      </c>
      <c r="E226" s="2" t="s">
        <v>159</v>
      </c>
      <c r="F226" s="2" t="s">
        <v>173</v>
      </c>
      <c r="G226" s="2" t="s">
        <v>471</v>
      </c>
      <c r="H226" s="2" t="s">
        <v>878</v>
      </c>
      <c r="I226" s="2" t="s">
        <v>216</v>
      </c>
      <c r="J226" s="2" t="s">
        <v>164</v>
      </c>
      <c r="K226" s="2" t="s">
        <v>6601</v>
      </c>
      <c r="L226" s="2" t="s">
        <v>1060</v>
      </c>
      <c r="M226" s="5">
        <v>44318.0</v>
      </c>
      <c r="N226" s="2" t="s">
        <v>7005</v>
      </c>
      <c r="O226" s="6" t="s">
        <v>7006</v>
      </c>
      <c r="P226" s="1" t="str">
        <f>HYPERLINK("https://drive.google.com/file/d/1YixhkNYHhhic8YLoy0jr8q6z7U0iZmrW/view?usp=drivesdk";"Ammar Jawhar Hussien  - دەنگبێژیی وەك گێڕانەوەی ڕابردوو "نرخاندن و لێكۆڵینەوە"")</f>
        <v>#ERROR!</v>
      </c>
      <c r="Q226" s="2" t="s">
        <v>7004</v>
      </c>
      <c r="R226" s="2"/>
      <c r="S226" s="2"/>
      <c r="T226" s="2"/>
      <c r="U226" s="2"/>
      <c r="V226" s="2"/>
    </row>
    <row r="227">
      <c r="A227" s="4">
        <v>44318.89878577546</v>
      </c>
      <c r="B227" s="8" t="s">
        <v>5538</v>
      </c>
      <c r="C227" s="2" t="s">
        <v>7007</v>
      </c>
      <c r="D227" s="2" t="s">
        <v>158</v>
      </c>
      <c r="E227" s="2" t="s">
        <v>172</v>
      </c>
      <c r="F227" s="2" t="s">
        <v>7008</v>
      </c>
      <c r="G227" s="2" t="s">
        <v>7009</v>
      </c>
      <c r="H227" s="2" t="s">
        <v>1239</v>
      </c>
      <c r="I227" s="2" t="s">
        <v>7010</v>
      </c>
      <c r="J227" s="2" t="s">
        <v>197</v>
      </c>
      <c r="K227" s="2" t="s">
        <v>7011</v>
      </c>
      <c r="L227" s="2" t="s">
        <v>1060</v>
      </c>
      <c r="M227" s="5">
        <v>44318.0</v>
      </c>
      <c r="N227" s="2" t="s">
        <v>7012</v>
      </c>
      <c r="O227" s="6" t="s">
        <v>7013</v>
      </c>
      <c r="P227" s="1" t="str">
        <f>HYPERLINK("https://drive.google.com/file/d/1UMer97fSKw5pccg3uugkjHgvHZ7dCa1E/view?usp=drivesdk";"amir muhammad muhammadamin - دەنگبێژیی وەك گێڕانەوەی ڕابردوو "نرخاندن و لێكۆڵینەوە"")</f>
        <v>#ERROR!</v>
      </c>
      <c r="Q227" s="2" t="s">
        <v>7004</v>
      </c>
      <c r="R227" s="2"/>
      <c r="S227" s="2"/>
      <c r="T227" s="2"/>
      <c r="U227" s="2"/>
      <c r="V227" s="2"/>
    </row>
    <row r="228">
      <c r="A228" s="4">
        <v>44318.89878945602</v>
      </c>
      <c r="B228" s="8" t="s">
        <v>5538</v>
      </c>
      <c r="C228" s="2" t="s">
        <v>7014</v>
      </c>
      <c r="D228" s="2" t="s">
        <v>158</v>
      </c>
      <c r="E228" s="2" t="s">
        <v>159</v>
      </c>
      <c r="F228" s="2" t="s">
        <v>2553</v>
      </c>
      <c r="G228" s="2" t="s">
        <v>7015</v>
      </c>
      <c r="H228" s="2" t="s">
        <v>231</v>
      </c>
      <c r="I228" s="2" t="s">
        <v>7016</v>
      </c>
      <c r="J228" s="2" t="s">
        <v>164</v>
      </c>
      <c r="K228" s="2" t="s">
        <v>2425</v>
      </c>
      <c r="L228" s="2" t="s">
        <v>1060</v>
      </c>
      <c r="M228" s="5">
        <v>44318.0</v>
      </c>
      <c r="N228" s="2" t="s">
        <v>7017</v>
      </c>
      <c r="O228" s="6" t="s">
        <v>7018</v>
      </c>
      <c r="P228" s="1" t="str">
        <f>HYPERLINK("https://drive.google.com/file/d/1gck3iqvJEfenVKGHVi5mAGsgFZ_I1ZGn/view?usp=drivesdk";"Fahmi hassan Rashad - دەنگبێژیی وەك گێڕانەوەی ڕابردوو "نرخاندن و لێكۆڵینەوە"")</f>
        <v>#ERROR!</v>
      </c>
      <c r="Q228" s="2" t="s">
        <v>7004</v>
      </c>
      <c r="R228" s="2"/>
      <c r="S228" s="2"/>
      <c r="T228" s="2"/>
      <c r="U228" s="2"/>
      <c r="V228" s="2"/>
    </row>
    <row r="229">
      <c r="A229" s="4">
        <v>44318.8988630324</v>
      </c>
      <c r="B229" s="8" t="s">
        <v>5538</v>
      </c>
      <c r="C229" s="2" t="s">
        <v>976</v>
      </c>
      <c r="D229" s="2" t="s">
        <v>158</v>
      </c>
      <c r="E229" s="2" t="s">
        <v>172</v>
      </c>
      <c r="F229" s="2" t="s">
        <v>152</v>
      </c>
      <c r="G229" s="2" t="s">
        <v>153</v>
      </c>
      <c r="H229" s="2" t="s">
        <v>341</v>
      </c>
      <c r="I229" s="2" t="s">
        <v>348</v>
      </c>
      <c r="J229" s="2" t="s">
        <v>197</v>
      </c>
      <c r="K229" s="2" t="s">
        <v>565</v>
      </c>
      <c r="L229" s="2" t="s">
        <v>1060</v>
      </c>
      <c r="M229" s="5">
        <v>44318.0</v>
      </c>
      <c r="N229" s="2" t="s">
        <v>7019</v>
      </c>
      <c r="O229" s="6" t="s">
        <v>7020</v>
      </c>
      <c r="P229" s="1" t="str">
        <f>HYPERLINK("https://drive.google.com/file/d/1MCvJzfpaL8kmFZliaGsnKdIFApof2x82/view?usp=drivesdk";"karzan kareem kheder - دەنگبێژیی وەك گێڕانەوەی ڕابردوو "نرخاندن و لێكۆڵینەوە"")</f>
        <v>#ERROR!</v>
      </c>
      <c r="Q229" s="2" t="s">
        <v>7004</v>
      </c>
      <c r="R229" s="2"/>
      <c r="S229" s="2"/>
      <c r="T229" s="2"/>
      <c r="U229" s="2"/>
      <c r="V229" s="2"/>
    </row>
    <row r="230">
      <c r="A230" s="4">
        <v>44318.899183692134</v>
      </c>
      <c r="B230" s="8" t="s">
        <v>5538</v>
      </c>
      <c r="C230" s="8" t="s">
        <v>7021</v>
      </c>
      <c r="D230" s="2" t="s">
        <v>171</v>
      </c>
      <c r="E230" s="2" t="s">
        <v>202</v>
      </c>
      <c r="F230" s="8" t="s">
        <v>3694</v>
      </c>
      <c r="G230" s="8" t="s">
        <v>3695</v>
      </c>
      <c r="H230" s="8" t="s">
        <v>7022</v>
      </c>
      <c r="I230" s="2" t="s">
        <v>7023</v>
      </c>
      <c r="J230" s="2" t="s">
        <v>197</v>
      </c>
      <c r="L230" s="2" t="s">
        <v>1060</v>
      </c>
      <c r="M230" s="5">
        <v>44318.0</v>
      </c>
      <c r="N230" s="2" t="s">
        <v>7024</v>
      </c>
      <c r="O230" s="6" t="s">
        <v>7025</v>
      </c>
      <c r="P230" s="1" t="str">
        <f>HYPERLINK("https://drive.google.com/file/d/10OPQ_T__10qYCRFTXfaorm7Zez5Fhj0Q/view?usp=drivesdk";"د. محسن عارف - دەنگبێژیی وەك گێڕانەوەی ڕابردوو "نرخاندن و لێكۆڵینەوە"")</f>
        <v>#ERROR!</v>
      </c>
      <c r="Q230" s="2" t="s">
        <v>7004</v>
      </c>
      <c r="R230" s="2"/>
      <c r="S230" s="2"/>
      <c r="T230" s="2"/>
      <c r="U230" s="2"/>
      <c r="V230" s="2"/>
    </row>
    <row r="231">
      <c r="A231" s="4">
        <v>44318.89945489583</v>
      </c>
      <c r="B231" s="8" t="s">
        <v>5538</v>
      </c>
      <c r="C231" s="2" t="s">
        <v>876</v>
      </c>
      <c r="D231" s="2" t="s">
        <v>6016</v>
      </c>
      <c r="E231" s="2" t="s">
        <v>159</v>
      </c>
      <c r="F231" s="2" t="s">
        <v>173</v>
      </c>
      <c r="G231" s="2" t="s">
        <v>471</v>
      </c>
      <c r="H231" s="2" t="s">
        <v>878</v>
      </c>
      <c r="I231" s="2" t="s">
        <v>216</v>
      </c>
      <c r="J231" s="2" t="s">
        <v>164</v>
      </c>
      <c r="K231" s="2" t="s">
        <v>6601</v>
      </c>
      <c r="L231" s="2" t="s">
        <v>1060</v>
      </c>
      <c r="M231" s="5">
        <v>44318.0</v>
      </c>
      <c r="N231" s="2" t="s">
        <v>7026</v>
      </c>
      <c r="O231" s="6" t="s">
        <v>7027</v>
      </c>
      <c r="P231" s="1" t="str">
        <f>HYPERLINK("https://drive.google.com/file/d/1qKaQVHTc19ScuEXC80_vGJuUsulBczOp/view?usp=drivesdk";"Ammar Jawhar Hussien  - دەنگبێژیی وەك گێڕانەوەی ڕابردوو "نرخاندن و لێكۆڵینەوە"")</f>
        <v>#ERROR!</v>
      </c>
      <c r="Q231" s="2" t="s">
        <v>7004</v>
      </c>
      <c r="R231" s="2"/>
      <c r="S231" s="2"/>
      <c r="T231" s="2"/>
      <c r="U231" s="2"/>
      <c r="V231" s="2"/>
    </row>
    <row r="232">
      <c r="A232" s="4">
        <v>44318.89968652777</v>
      </c>
      <c r="B232" s="8" t="s">
        <v>5538</v>
      </c>
      <c r="C232" s="2" t="s">
        <v>7028</v>
      </c>
      <c r="D232" s="2" t="s">
        <v>171</v>
      </c>
      <c r="E232" s="2" t="s">
        <v>202</v>
      </c>
      <c r="F232" s="2" t="s">
        <v>229</v>
      </c>
      <c r="G232" s="2" t="s">
        <v>222</v>
      </c>
      <c r="H232" s="2" t="s">
        <v>223</v>
      </c>
      <c r="I232" s="2" t="s">
        <v>1129</v>
      </c>
      <c r="J232" s="2" t="s">
        <v>197</v>
      </c>
      <c r="L232" s="2" t="s">
        <v>1060</v>
      </c>
      <c r="M232" s="5">
        <v>44318.0</v>
      </c>
      <c r="N232" s="2" t="s">
        <v>7029</v>
      </c>
      <c r="O232" s="6" t="s">
        <v>7030</v>
      </c>
      <c r="P232" s="1" t="str">
        <f>HYPERLINK("https://drive.google.com/file/d/1E4zx4i6bMsWH6oMd9-BRLTImEpc4P-p5/view?usp=drivesdk";"Shamal Salahaddin ahmed  - دەنگبێژیی وەك گێڕانەوەی ڕابردوو "نرخاندن و لێكۆڵینەوە"")</f>
        <v>#ERROR!</v>
      </c>
      <c r="Q232" s="2" t="s">
        <v>7004</v>
      </c>
      <c r="R232" s="2"/>
      <c r="S232" s="2"/>
      <c r="T232" s="2"/>
      <c r="U232" s="2"/>
      <c r="V232" s="2"/>
    </row>
    <row r="233">
      <c r="A233" s="4">
        <v>44318.9001421875</v>
      </c>
      <c r="B233" s="8" t="s">
        <v>5538</v>
      </c>
      <c r="C233" s="2" t="s">
        <v>1516</v>
      </c>
      <c r="D233" s="2" t="s">
        <v>171</v>
      </c>
      <c r="E233" s="2" t="s">
        <v>202</v>
      </c>
      <c r="F233" s="2" t="s">
        <v>362</v>
      </c>
      <c r="G233" s="2" t="s">
        <v>7031</v>
      </c>
      <c r="H233" s="2" t="s">
        <v>4970</v>
      </c>
      <c r="I233" s="2" t="s">
        <v>361</v>
      </c>
      <c r="J233" s="2" t="s">
        <v>197</v>
      </c>
      <c r="K233" s="2" t="s">
        <v>7032</v>
      </c>
      <c r="L233" s="2" t="s">
        <v>1060</v>
      </c>
      <c r="M233" s="5">
        <v>44318.0</v>
      </c>
      <c r="N233" s="2" t="s">
        <v>7033</v>
      </c>
      <c r="O233" s="6" t="s">
        <v>7034</v>
      </c>
      <c r="P233" s="1" t="str">
        <f>HYPERLINK("https://drive.google.com/file/d/1hBjFChv3VZMvSjojJhtV5pWJBvGJT56U/view?usp=drivesdk";"MUMTAZ AHMED AMEEN - دەنگبێژیی وەك گێڕانەوەی ڕابردوو "نرخاندن و لێكۆڵینەوە"")</f>
        <v>#ERROR!</v>
      </c>
      <c r="Q233" s="2" t="s">
        <v>7035</v>
      </c>
      <c r="R233" s="2"/>
      <c r="S233" s="2"/>
      <c r="T233" s="2"/>
      <c r="U233" s="2"/>
      <c r="V233" s="2"/>
    </row>
    <row r="234">
      <c r="A234" s="4">
        <v>44318.90035589121</v>
      </c>
      <c r="B234" s="8" t="s">
        <v>5538</v>
      </c>
      <c r="C234" s="2" t="s">
        <v>922</v>
      </c>
      <c r="D234" s="2" t="s">
        <v>158</v>
      </c>
      <c r="E234" s="2" t="s">
        <v>159</v>
      </c>
      <c r="F234" s="2" t="s">
        <v>229</v>
      </c>
      <c r="G234" s="2" t="s">
        <v>275</v>
      </c>
      <c r="H234" s="2" t="s">
        <v>816</v>
      </c>
      <c r="I234" s="2" t="s">
        <v>926</v>
      </c>
      <c r="J234" s="2" t="s">
        <v>164</v>
      </c>
      <c r="K234" s="8" t="s">
        <v>7036</v>
      </c>
      <c r="L234" s="2" t="s">
        <v>1060</v>
      </c>
      <c r="M234" s="5">
        <v>44318.0</v>
      </c>
      <c r="N234" s="2" t="s">
        <v>7037</v>
      </c>
      <c r="O234" s="6" t="s">
        <v>7038</v>
      </c>
      <c r="P234" s="1" t="str">
        <f>HYPERLINK("https://drive.google.com/file/d/1bmIrFAwC2-fV8_Tm8C-Dn6U69e563JJr/view?usp=drivesdk";"Taha Aziz Ahmed - دەنگبێژیی وەك گێڕانەوەی ڕابردوو "نرخاندن و لێكۆڵینەوە"")</f>
        <v>#ERROR!</v>
      </c>
      <c r="Q234" s="2" t="s">
        <v>7035</v>
      </c>
      <c r="R234" s="2"/>
      <c r="S234" s="2"/>
      <c r="T234" s="2"/>
      <c r="U234" s="2"/>
      <c r="V234" s="2"/>
    </row>
    <row r="235">
      <c r="A235" s="4">
        <v>44318.90115456018</v>
      </c>
      <c r="B235" s="8" t="s">
        <v>5538</v>
      </c>
      <c r="C235" s="8" t="s">
        <v>7021</v>
      </c>
      <c r="D235" s="2" t="s">
        <v>171</v>
      </c>
      <c r="E235" s="2" t="s">
        <v>202</v>
      </c>
      <c r="F235" s="8" t="s">
        <v>3694</v>
      </c>
      <c r="G235" s="8" t="s">
        <v>3695</v>
      </c>
      <c r="H235" s="8" t="s">
        <v>7022</v>
      </c>
      <c r="I235" s="2" t="s">
        <v>7023</v>
      </c>
      <c r="J235" s="2" t="s">
        <v>197</v>
      </c>
      <c r="L235" s="2" t="s">
        <v>1060</v>
      </c>
      <c r="M235" s="5">
        <v>44318.0</v>
      </c>
      <c r="N235" s="2" t="s">
        <v>7039</v>
      </c>
      <c r="O235" s="6" t="s">
        <v>7040</v>
      </c>
      <c r="P235" s="1" t="str">
        <f>HYPERLINK("https://drive.google.com/file/d/1o_j5uoPF1GCLtbPKsoItBOnzgqtk5xvl/view?usp=drivesdk";"د. محسن عارف - دەنگبێژیی وەك گێڕانەوەی ڕابردوو "نرخاندن و لێكۆڵینەوە"")</f>
        <v>#ERROR!</v>
      </c>
      <c r="Q235" s="2" t="s">
        <v>7035</v>
      </c>
      <c r="R235" s="2"/>
      <c r="S235" s="2"/>
      <c r="T235" s="2"/>
      <c r="U235" s="2"/>
      <c r="V235" s="2"/>
    </row>
    <row r="236">
      <c r="A236" s="4">
        <v>44318.901579502315</v>
      </c>
      <c r="B236" s="8" t="s">
        <v>5538</v>
      </c>
      <c r="C236" s="2" t="s">
        <v>7041</v>
      </c>
      <c r="D236" s="2" t="s">
        <v>158</v>
      </c>
      <c r="E236" s="2" t="s">
        <v>159</v>
      </c>
      <c r="F236" s="2" t="s">
        <v>2553</v>
      </c>
      <c r="G236" s="2" t="s">
        <v>6346</v>
      </c>
      <c r="H236" s="2" t="s">
        <v>6023</v>
      </c>
      <c r="I236" s="2" t="s">
        <v>7042</v>
      </c>
      <c r="J236" s="2" t="s">
        <v>197</v>
      </c>
      <c r="K236" s="2" t="s">
        <v>349</v>
      </c>
      <c r="L236" s="2" t="s">
        <v>1060</v>
      </c>
      <c r="M236" s="5">
        <v>44318.0</v>
      </c>
      <c r="N236" s="2" t="s">
        <v>7043</v>
      </c>
      <c r="O236" s="6" t="s">
        <v>7044</v>
      </c>
      <c r="P236" s="1" t="str">
        <f>HYPERLINK("https://drive.google.com/file/d/1TIH7M7r3YqNCOmFYJ6_Ndq77vFt1wouT/view?usp=drivesdk";"Intesar najeb joqe - دەنگبێژیی وەك گێڕانەوەی ڕابردوو "نرخاندن و لێكۆڵینەوە"")</f>
        <v>#ERROR!</v>
      </c>
      <c r="Q236" s="2" t="s">
        <v>7035</v>
      </c>
      <c r="R236" s="2"/>
      <c r="S236" s="2"/>
      <c r="T236" s="2"/>
      <c r="U236" s="2"/>
      <c r="V236" s="2"/>
    </row>
    <row r="237">
      <c r="A237" s="4">
        <v>44318.90173631944</v>
      </c>
      <c r="B237" s="8" t="s">
        <v>5538</v>
      </c>
      <c r="C237" s="8" t="s">
        <v>6069</v>
      </c>
      <c r="D237" s="2" t="s">
        <v>158</v>
      </c>
      <c r="E237" s="2" t="s">
        <v>289</v>
      </c>
      <c r="F237" s="8" t="s">
        <v>7045</v>
      </c>
      <c r="G237" s="8" t="s">
        <v>7046</v>
      </c>
      <c r="H237" s="8" t="s">
        <v>6101</v>
      </c>
      <c r="I237" s="2" t="s">
        <v>6072</v>
      </c>
      <c r="J237" s="2" t="s">
        <v>177</v>
      </c>
      <c r="K237" s="8" t="s">
        <v>6073</v>
      </c>
      <c r="L237" s="2" t="s">
        <v>1060</v>
      </c>
      <c r="M237" s="5">
        <v>44318.0</v>
      </c>
      <c r="N237" s="2" t="s">
        <v>7047</v>
      </c>
      <c r="O237" s="6" t="s">
        <v>7048</v>
      </c>
      <c r="P237" s="1" t="str">
        <f>HYPERLINK("https://drive.google.com/file/d/1oIh9myzdeTHpzLsTQ2tEqp5NOsNLe85m/view?usp=drivesdk";"هدى صديق احمد  - دەنگبێژیی وەك گێڕانەوەی ڕابردوو "نرخاندن و لێكۆڵینەوە"")</f>
        <v>#ERROR!</v>
      </c>
      <c r="Q237" s="2" t="s">
        <v>7035</v>
      </c>
      <c r="R237" s="2"/>
      <c r="S237" s="2"/>
      <c r="T237" s="2"/>
      <c r="U237" s="2"/>
      <c r="V237" s="2"/>
    </row>
    <row r="238">
      <c r="A238" s="4">
        <v>44318.901853125004</v>
      </c>
      <c r="B238" s="8" t="s">
        <v>5538</v>
      </c>
      <c r="C238" s="2" t="s">
        <v>7049</v>
      </c>
      <c r="D238" s="2" t="s">
        <v>171</v>
      </c>
      <c r="E238" s="2" t="s">
        <v>289</v>
      </c>
      <c r="F238" s="2" t="s">
        <v>2729</v>
      </c>
      <c r="G238" s="2" t="s">
        <v>6880</v>
      </c>
      <c r="H238" s="2" t="s">
        <v>7050</v>
      </c>
      <c r="I238" s="2" t="s">
        <v>7051</v>
      </c>
      <c r="J238" s="2" t="s">
        <v>177</v>
      </c>
      <c r="L238" s="2" t="s">
        <v>1060</v>
      </c>
      <c r="M238" s="5">
        <v>44318.0</v>
      </c>
      <c r="N238" s="2" t="s">
        <v>7052</v>
      </c>
      <c r="O238" s="6" t="s">
        <v>7053</v>
      </c>
      <c r="P238" s="1" t="str">
        <f>HYPERLINK("https://drive.google.com/file/d/17ZpO1M15_ny1YkELoTtAYxct8tELHcex/view?usp=drivesdk";"Bahiez Omar Ahmed - دەنگبێژیی وەك گێڕانەوەی ڕابردوو "نرخاندن و لێكۆڵینەوە"")</f>
        <v>#ERROR!</v>
      </c>
      <c r="Q238" s="2" t="s">
        <v>7035</v>
      </c>
      <c r="R238" s="2"/>
      <c r="S238" s="2"/>
      <c r="T238" s="2"/>
      <c r="U238" s="2"/>
      <c r="V238" s="2"/>
    </row>
    <row r="239">
      <c r="A239" s="4">
        <v>44318.90211728009</v>
      </c>
      <c r="B239" s="8" t="s">
        <v>5538</v>
      </c>
      <c r="C239" s="2" t="s">
        <v>170</v>
      </c>
      <c r="D239" s="2" t="s">
        <v>171</v>
      </c>
      <c r="E239" s="2" t="s">
        <v>172</v>
      </c>
      <c r="F239" s="2" t="s">
        <v>173</v>
      </c>
      <c r="G239" s="2" t="s">
        <v>904</v>
      </c>
      <c r="H239" s="2" t="s">
        <v>175</v>
      </c>
      <c r="I239" s="2" t="s">
        <v>176</v>
      </c>
      <c r="J239" s="2" t="s">
        <v>177</v>
      </c>
      <c r="L239" s="2" t="s">
        <v>1060</v>
      </c>
      <c r="M239" s="5">
        <v>44318.0</v>
      </c>
      <c r="N239" s="2" t="s">
        <v>7054</v>
      </c>
      <c r="O239" s="6" t="s">
        <v>7055</v>
      </c>
      <c r="P239" s="1" t="str">
        <f>HYPERLINK("https://drive.google.com/file/d/1XXTjfsIXyn06_vlYs5rcj9dJYOoki_rF/view?usp=drivesdk";"Mikaeel Biro Munaf  - دەنگبێژیی وەك گێڕانەوەی ڕابردوو "نرخاندن و لێكۆڵینەوە"")</f>
        <v>#ERROR!</v>
      </c>
      <c r="Q239" s="2" t="s">
        <v>7056</v>
      </c>
      <c r="R239" s="2"/>
      <c r="S239" s="2"/>
      <c r="T239" s="2"/>
      <c r="U239" s="2"/>
      <c r="V239" s="2"/>
    </row>
    <row r="240">
      <c r="A240" s="4">
        <v>44318.90289344908</v>
      </c>
      <c r="B240" s="8" t="s">
        <v>5538</v>
      </c>
      <c r="C240" s="2" t="s">
        <v>7057</v>
      </c>
      <c r="D240" s="2" t="s">
        <v>171</v>
      </c>
      <c r="E240" s="2" t="s">
        <v>202</v>
      </c>
      <c r="F240" s="2" t="s">
        <v>152</v>
      </c>
      <c r="G240" s="2" t="s">
        <v>153</v>
      </c>
      <c r="H240" s="2" t="s">
        <v>7058</v>
      </c>
      <c r="I240" s="2" t="s">
        <v>1037</v>
      </c>
      <c r="J240" s="2" t="s">
        <v>197</v>
      </c>
      <c r="K240" s="2" t="s">
        <v>6050</v>
      </c>
      <c r="L240" s="2" t="s">
        <v>1060</v>
      </c>
      <c r="M240" s="5">
        <v>44318.0</v>
      </c>
      <c r="N240" s="2" t="s">
        <v>7059</v>
      </c>
      <c r="O240" s="6" t="s">
        <v>7060</v>
      </c>
      <c r="P240" s="1" t="str">
        <f>HYPERLINK("https://drive.google.com/file/d/1zegG2oNMPGRuvaRTG1CulgDzCwwUKQgL/view?usp=drivesdk";"meeran muhamad salih - دەنگبێژیی وەك گێڕانەوەی ڕابردوو "نرخاندن و لێكۆڵینەوە"")</f>
        <v>#ERROR!</v>
      </c>
      <c r="Q240" s="2" t="s">
        <v>7056</v>
      </c>
      <c r="R240" s="2"/>
      <c r="S240" s="2"/>
      <c r="T240" s="2"/>
      <c r="U240" s="2"/>
      <c r="V240" s="2"/>
    </row>
    <row r="241">
      <c r="A241" s="4">
        <v>44318.90328337963</v>
      </c>
      <c r="B241" s="8" t="s">
        <v>5538</v>
      </c>
      <c r="C241" s="2" t="s">
        <v>4085</v>
      </c>
      <c r="D241" s="2" t="s">
        <v>158</v>
      </c>
      <c r="E241" s="2" t="s">
        <v>159</v>
      </c>
      <c r="F241" s="2" t="s">
        <v>173</v>
      </c>
      <c r="G241" s="2" t="s">
        <v>4729</v>
      </c>
      <c r="H241" s="2" t="s">
        <v>7061</v>
      </c>
      <c r="I241" s="2" t="s">
        <v>4087</v>
      </c>
      <c r="J241" s="2" t="s">
        <v>177</v>
      </c>
      <c r="L241" s="2" t="s">
        <v>1060</v>
      </c>
      <c r="M241" s="5">
        <v>44318.0</v>
      </c>
      <c r="N241" s="2" t="s">
        <v>7062</v>
      </c>
      <c r="O241" s="6" t="s">
        <v>7063</v>
      </c>
      <c r="P241" s="1" t="str">
        <f>HYPERLINK("https://drive.google.com/file/d/1718Ut0ZptpPrNsR_Nq_BzC8MzSnQbwdY/view?usp=drivesdk";"Ribaz Chato Biro  - دەنگبێژیی وەك گێڕانەوەی ڕابردوو "نرخاندن و لێكۆڵینەوە"")</f>
        <v>#ERROR!</v>
      </c>
      <c r="Q241" s="2" t="s">
        <v>7056</v>
      </c>
      <c r="R241" s="2"/>
      <c r="S241" s="2"/>
      <c r="T241" s="2"/>
      <c r="U241" s="2"/>
      <c r="V241" s="2"/>
    </row>
    <row r="242">
      <c r="A242" s="4">
        <v>44318.90359641204</v>
      </c>
      <c r="B242" s="8" t="s">
        <v>5538</v>
      </c>
      <c r="C242" s="2" t="s">
        <v>2293</v>
      </c>
      <c r="D242" s="2" t="s">
        <v>158</v>
      </c>
      <c r="E242" s="2" t="s">
        <v>159</v>
      </c>
      <c r="F242" s="2" t="s">
        <v>152</v>
      </c>
      <c r="G242" s="2" t="s">
        <v>153</v>
      </c>
      <c r="H242" s="2" t="s">
        <v>932</v>
      </c>
      <c r="I242" s="2" t="s">
        <v>2294</v>
      </c>
      <c r="J242" s="2" t="s">
        <v>197</v>
      </c>
      <c r="L242" s="2" t="s">
        <v>1060</v>
      </c>
      <c r="M242" s="5">
        <v>44318.0</v>
      </c>
      <c r="N242" s="2" t="s">
        <v>7064</v>
      </c>
      <c r="O242" s="6" t="s">
        <v>7065</v>
      </c>
      <c r="P242" s="1" t="str">
        <f>HYPERLINK("https://drive.google.com/file/d/1ElwVTfgZrWSxticdtfuiZVIp233NFWUE/view?usp=drivesdk";"sarbaz majeed omer - دەنگبێژیی وەك گێڕانەوەی ڕابردوو "نرخاندن و لێكۆڵینەوە"")</f>
        <v>#ERROR!</v>
      </c>
      <c r="Q242" s="2" t="s">
        <v>7056</v>
      </c>
      <c r="R242" s="2"/>
      <c r="S242" s="2"/>
      <c r="T242" s="2"/>
      <c r="U242" s="2"/>
      <c r="V242" s="2"/>
    </row>
    <row r="243">
      <c r="A243" s="4">
        <v>44318.90402127315</v>
      </c>
      <c r="B243" s="8" t="s">
        <v>5538</v>
      </c>
      <c r="C243" s="2" t="s">
        <v>7066</v>
      </c>
      <c r="D243" s="2" t="s">
        <v>171</v>
      </c>
      <c r="E243" s="2" t="s">
        <v>202</v>
      </c>
      <c r="F243" s="2" t="s">
        <v>7067</v>
      </c>
      <c r="G243" s="2" t="s">
        <v>708</v>
      </c>
      <c r="H243" s="2" t="s">
        <v>231</v>
      </c>
      <c r="I243" s="2" t="s">
        <v>7068</v>
      </c>
      <c r="J243" s="2" t="s">
        <v>207</v>
      </c>
      <c r="K243" s="2" t="s">
        <v>349</v>
      </c>
      <c r="L243" s="2" t="s">
        <v>1060</v>
      </c>
      <c r="M243" s="5">
        <v>44318.0</v>
      </c>
      <c r="N243" s="2" t="s">
        <v>7069</v>
      </c>
      <c r="O243" s="6" t="s">
        <v>7070</v>
      </c>
      <c r="P243" s="1" t="str">
        <f>HYPERLINK("https://drive.google.com/file/d/1Ir4fXuyw-Sc52hg-M5aONI725dSQ87Bv/view?usp=drivesdk";"Safya Muhamad Ahmed - دەنگبێژیی وەك گێڕانەوەی ڕابردوو "نرخاندن و لێكۆڵینەوە"")</f>
        <v>#ERROR!</v>
      </c>
      <c r="Q243" s="2" t="s">
        <v>7056</v>
      </c>
      <c r="R243" s="2"/>
      <c r="S243" s="2"/>
      <c r="T243" s="2"/>
      <c r="U243" s="2"/>
      <c r="V243" s="2"/>
    </row>
    <row r="244">
      <c r="A244" s="4">
        <v>44318.90415001157</v>
      </c>
      <c r="B244" s="8" t="s">
        <v>5538</v>
      </c>
      <c r="C244" s="2" t="s">
        <v>7071</v>
      </c>
      <c r="D244" s="2" t="s">
        <v>171</v>
      </c>
      <c r="E244" s="2" t="s">
        <v>202</v>
      </c>
      <c r="F244" s="2" t="s">
        <v>3943</v>
      </c>
      <c r="G244" s="2" t="s">
        <v>6949</v>
      </c>
      <c r="H244" s="2" t="s">
        <v>6881</v>
      </c>
      <c r="I244" s="2" t="s">
        <v>7072</v>
      </c>
      <c r="J244" s="2" t="s">
        <v>207</v>
      </c>
      <c r="K244" s="2" t="s">
        <v>7073</v>
      </c>
      <c r="L244" s="2" t="s">
        <v>1060</v>
      </c>
      <c r="M244" s="5">
        <v>44318.0</v>
      </c>
      <c r="N244" s="2" t="s">
        <v>7074</v>
      </c>
      <c r="O244" s="6" t="s">
        <v>7075</v>
      </c>
      <c r="P244" s="1" t="str">
        <f>HYPERLINK("https://drive.google.com/file/d/1q0FJKJh-QW_JnXtTqNGapT0TKa50VrRa/view?usp=drivesdk";"Nafeesa Ismail Haji - دەنگبێژیی وەك گێڕانەوەی ڕابردوو "نرخاندن و لێكۆڵینەوە"")</f>
        <v>#ERROR!</v>
      </c>
      <c r="Q244" s="2" t="s">
        <v>7056</v>
      </c>
      <c r="R244" s="2"/>
      <c r="S244" s="2"/>
      <c r="T244" s="2"/>
      <c r="U244" s="2"/>
      <c r="V244" s="2"/>
    </row>
    <row r="245">
      <c r="A245" s="4">
        <v>44318.90416496528</v>
      </c>
      <c r="B245" s="8" t="s">
        <v>5538</v>
      </c>
      <c r="C245" s="2" t="s">
        <v>5494</v>
      </c>
      <c r="D245" s="2" t="s">
        <v>171</v>
      </c>
      <c r="E245" s="2" t="s">
        <v>172</v>
      </c>
      <c r="F245" s="2" t="s">
        <v>221</v>
      </c>
      <c r="G245" s="2" t="s">
        <v>275</v>
      </c>
      <c r="H245" s="2" t="s">
        <v>612</v>
      </c>
      <c r="I245" s="2" t="s">
        <v>4081</v>
      </c>
      <c r="J245" s="2" t="s">
        <v>197</v>
      </c>
      <c r="L245" s="2" t="s">
        <v>1060</v>
      </c>
      <c r="M245" s="5">
        <v>44318.0</v>
      </c>
      <c r="N245" s="2" t="s">
        <v>7076</v>
      </c>
      <c r="O245" s="6" t="s">
        <v>7077</v>
      </c>
      <c r="P245" s="1" t="str">
        <f>HYPERLINK("https://drive.google.com/file/d/1BzuQ0Dwe8z8XAPc0YUaOyS7BQ3y8Etqb/view?usp=drivesdk";"Talib Muhmmad sharif Omer - دەنگبێژیی وەك گێڕانەوەی ڕابردوو "نرخاندن و لێكۆڵینەوە"")</f>
        <v>#ERROR!</v>
      </c>
      <c r="Q245" s="2" t="s">
        <v>7056</v>
      </c>
      <c r="R245" s="2"/>
      <c r="S245" s="2"/>
      <c r="T245" s="2"/>
      <c r="U245" s="2"/>
      <c r="V245" s="2"/>
    </row>
    <row r="246">
      <c r="A246" s="4">
        <v>44318.904326550924</v>
      </c>
      <c r="B246" s="8" t="s">
        <v>5538</v>
      </c>
      <c r="C246" s="2" t="s">
        <v>5525</v>
      </c>
      <c r="D246" s="2" t="s">
        <v>158</v>
      </c>
      <c r="E246" s="2" t="s">
        <v>172</v>
      </c>
      <c r="F246" s="2" t="s">
        <v>5526</v>
      </c>
      <c r="G246" s="2" t="s">
        <v>5527</v>
      </c>
      <c r="H246" s="2" t="s">
        <v>5528</v>
      </c>
      <c r="I246" s="2" t="s">
        <v>5529</v>
      </c>
      <c r="J246" s="2" t="s">
        <v>207</v>
      </c>
      <c r="L246" s="2" t="s">
        <v>1060</v>
      </c>
      <c r="M246" s="5">
        <v>44318.0</v>
      </c>
      <c r="N246" s="2" t="s">
        <v>7078</v>
      </c>
      <c r="O246" s="6" t="s">
        <v>7079</v>
      </c>
      <c r="P246" s="1" t="str">
        <f>HYPERLINK("https://drive.google.com/file/d/1FQ-cTZiCOniZxU02U7Y-rWc4_DD5BhUQ/view?usp=drivesdk";"parween abdullha khudhur - دەنگبێژیی وەك گێڕانەوەی ڕابردوو "نرخاندن و لێكۆڵینەوە"")</f>
        <v>#ERROR!</v>
      </c>
      <c r="Q246" s="2" t="s">
        <v>7080</v>
      </c>
      <c r="R246" s="2"/>
      <c r="S246" s="2"/>
      <c r="T246" s="2"/>
      <c r="U246" s="2"/>
      <c r="V246" s="2"/>
    </row>
    <row r="247">
      <c r="A247" s="4">
        <v>44318.90440126158</v>
      </c>
      <c r="B247" s="8" t="s">
        <v>5538</v>
      </c>
      <c r="C247" s="2" t="s">
        <v>2315</v>
      </c>
      <c r="D247" s="2" t="s">
        <v>171</v>
      </c>
      <c r="E247" s="2" t="s">
        <v>172</v>
      </c>
      <c r="F247" s="2" t="s">
        <v>221</v>
      </c>
      <c r="G247" s="2" t="s">
        <v>245</v>
      </c>
      <c r="H247" s="2" t="s">
        <v>238</v>
      </c>
      <c r="I247" s="2" t="s">
        <v>437</v>
      </c>
      <c r="J247" s="2" t="s">
        <v>197</v>
      </c>
      <c r="L247" s="2" t="s">
        <v>1060</v>
      </c>
      <c r="M247" s="5">
        <v>44318.0</v>
      </c>
      <c r="N247" s="2" t="s">
        <v>7081</v>
      </c>
      <c r="O247" s="6" t="s">
        <v>7082</v>
      </c>
      <c r="P247" s="1" t="str">
        <f>HYPERLINK("https://drive.google.com/file/d/19AcrUGqSxb7G-qseoU0nwgCu_PIVBBx-/view?usp=drivesdk";"Dr. NAQEE HAMZAH JASIM AL SIYAF - دەنگبێژیی وەك گێڕانەوەی ڕابردوو "نرخاندن و لێكۆڵینەوە"")</f>
        <v>#ERROR!</v>
      </c>
      <c r="Q247" s="2" t="s">
        <v>7080</v>
      </c>
      <c r="R247" s="2"/>
      <c r="S247" s="2"/>
      <c r="T247" s="2"/>
      <c r="U247" s="2"/>
      <c r="V247" s="2"/>
    </row>
    <row r="248">
      <c r="A248" s="4">
        <v>44318.90448964121</v>
      </c>
      <c r="B248" s="8" t="s">
        <v>5538</v>
      </c>
      <c r="C248" s="2" t="s">
        <v>6957</v>
      </c>
      <c r="D248" s="2" t="s">
        <v>158</v>
      </c>
      <c r="E248" s="2" t="s">
        <v>172</v>
      </c>
      <c r="F248" s="8" t="s">
        <v>6959</v>
      </c>
      <c r="G248" s="8" t="s">
        <v>6959</v>
      </c>
      <c r="H248" s="8" t="s">
        <v>7083</v>
      </c>
      <c r="I248" s="2" t="s">
        <v>6961</v>
      </c>
      <c r="J248" s="2" t="s">
        <v>177</v>
      </c>
      <c r="L248" s="2" t="s">
        <v>1060</v>
      </c>
      <c r="M248" s="5">
        <v>44318.0</v>
      </c>
      <c r="N248" s="2" t="s">
        <v>7084</v>
      </c>
      <c r="O248" s="6" t="s">
        <v>7085</v>
      </c>
      <c r="P248" s="1" t="str">
        <f>HYPERLINK("https://drive.google.com/file/d/18VfouQSIkArwY6EgE2JfF6My6tgesiT4/view?usp=drivesdk";"Parween Raof Hadi - دەنگبێژیی وەك گێڕانەوەی ڕابردوو "نرخاندن و لێكۆڵینەوە"")</f>
        <v>#ERROR!</v>
      </c>
      <c r="Q248" s="2" t="s">
        <v>7080</v>
      </c>
      <c r="R248" s="2"/>
      <c r="S248" s="2"/>
      <c r="T248" s="2"/>
      <c r="U248" s="2"/>
      <c r="V248" s="2"/>
    </row>
    <row r="249">
      <c r="A249" s="4">
        <v>44318.9052325</v>
      </c>
      <c r="B249" s="8" t="s">
        <v>5538</v>
      </c>
      <c r="C249" s="2" t="s">
        <v>1068</v>
      </c>
      <c r="D249" s="2" t="s">
        <v>158</v>
      </c>
      <c r="E249" s="2" t="s">
        <v>159</v>
      </c>
      <c r="F249" s="2" t="s">
        <v>229</v>
      </c>
      <c r="G249" s="2" t="s">
        <v>275</v>
      </c>
      <c r="H249" s="2" t="s">
        <v>612</v>
      </c>
      <c r="I249" s="2" t="s">
        <v>1069</v>
      </c>
      <c r="J249" s="2" t="s">
        <v>177</v>
      </c>
      <c r="K249" s="2" t="s">
        <v>7086</v>
      </c>
      <c r="L249" s="2" t="s">
        <v>1060</v>
      </c>
      <c r="M249" s="5">
        <v>44318.0</v>
      </c>
      <c r="N249" s="2" t="s">
        <v>7087</v>
      </c>
      <c r="O249" s="6" t="s">
        <v>7088</v>
      </c>
      <c r="P249" s="1" t="str">
        <f>HYPERLINK("https://drive.google.com/file/d/1QdwhetrmEeUDvLNrHwlIQbele0V6ggmB/view?usp=drivesdk";"Basan Tanj Yaba - دەنگبێژیی وەك گێڕانەوەی ڕابردوو "نرخاندن و لێكۆڵینەوە"")</f>
        <v>#ERROR!</v>
      </c>
      <c r="Q249" s="2" t="s">
        <v>7080</v>
      </c>
      <c r="R249" s="2"/>
      <c r="S249" s="2"/>
      <c r="T249" s="2"/>
      <c r="U249" s="2"/>
      <c r="V249" s="2"/>
    </row>
    <row r="250">
      <c r="A250" s="4">
        <v>44318.90573421297</v>
      </c>
      <c r="B250" s="8" t="s">
        <v>5538</v>
      </c>
      <c r="C250" s="2" t="s">
        <v>4783</v>
      </c>
      <c r="D250" s="2" t="s">
        <v>158</v>
      </c>
      <c r="E250" s="2" t="s">
        <v>202</v>
      </c>
      <c r="F250" s="2" t="s">
        <v>229</v>
      </c>
      <c r="G250" s="2" t="s">
        <v>275</v>
      </c>
      <c r="H250" s="2" t="s">
        <v>6331</v>
      </c>
      <c r="I250" s="2" t="s">
        <v>952</v>
      </c>
      <c r="J250" s="2" t="s">
        <v>197</v>
      </c>
      <c r="L250" s="2" t="s">
        <v>1060</v>
      </c>
      <c r="M250" s="5">
        <v>44318.0</v>
      </c>
      <c r="N250" s="2" t="s">
        <v>7089</v>
      </c>
      <c r="O250" s="6" t="s">
        <v>7090</v>
      </c>
      <c r="P250" s="1" t="str">
        <f>HYPERLINK("https://drive.google.com/file/d/1tuPINDJaZcY5oscEFdzczbPR16VC0t_8/view?usp=drivesdk";"Amad Abdullah Ahmed - دەنگبێژیی وەك گێڕانەوەی ڕابردوو "نرخاندن و لێكۆڵینەوە"")</f>
        <v>#ERROR!</v>
      </c>
      <c r="Q250" s="2" t="s">
        <v>7091</v>
      </c>
      <c r="R250" s="2"/>
      <c r="S250" s="2"/>
      <c r="T250" s="2"/>
      <c r="U250" s="2"/>
      <c r="V250" s="2"/>
    </row>
    <row r="251">
      <c r="A251" s="4">
        <v>44318.90616559028</v>
      </c>
      <c r="B251" s="8" t="s">
        <v>5538</v>
      </c>
      <c r="C251" s="2" t="s">
        <v>1238</v>
      </c>
      <c r="D251" s="2" t="s">
        <v>158</v>
      </c>
      <c r="E251" s="2" t="s">
        <v>593</v>
      </c>
      <c r="F251" s="2" t="s">
        <v>213</v>
      </c>
      <c r="G251" s="2" t="s">
        <v>1576</v>
      </c>
      <c r="H251" s="2" t="s">
        <v>6023</v>
      </c>
      <c r="I251" s="2" t="s">
        <v>1240</v>
      </c>
      <c r="J251" s="2" t="s">
        <v>164</v>
      </c>
      <c r="L251" s="2" t="s">
        <v>1060</v>
      </c>
      <c r="M251" s="5">
        <v>44318.0</v>
      </c>
      <c r="N251" s="2" t="s">
        <v>7092</v>
      </c>
      <c r="O251" s="6" t="s">
        <v>7093</v>
      </c>
      <c r="P251" s="1" t="str">
        <f>HYPERLINK("https://drive.google.com/file/d/1Mewkjz--dbYk-ZWjbfyBsNOH4To21u9K/view?usp=drivesdk";"Bnar Hussain Ayub - دەنگبێژیی وەك گێڕانەوەی ڕابردوو "نرخاندن و لێكۆڵینەوە"")</f>
        <v>#ERROR!</v>
      </c>
      <c r="Q251" s="2" t="s">
        <v>7091</v>
      </c>
      <c r="R251" s="2"/>
      <c r="S251" s="2"/>
      <c r="T251" s="2"/>
      <c r="U251" s="2"/>
      <c r="V251" s="2"/>
    </row>
    <row r="252">
      <c r="A252" s="4">
        <v>44318.906846087964</v>
      </c>
      <c r="B252" s="8" t="s">
        <v>5538</v>
      </c>
      <c r="C252" s="2" t="s">
        <v>922</v>
      </c>
      <c r="D252" s="2" t="s">
        <v>158</v>
      </c>
      <c r="E252" s="2" t="s">
        <v>159</v>
      </c>
      <c r="F252" s="2" t="s">
        <v>229</v>
      </c>
      <c r="G252" s="2" t="s">
        <v>275</v>
      </c>
      <c r="H252" s="2" t="s">
        <v>341</v>
      </c>
      <c r="I252" s="2" t="s">
        <v>926</v>
      </c>
      <c r="J252" s="2" t="s">
        <v>164</v>
      </c>
      <c r="L252" s="2" t="s">
        <v>1060</v>
      </c>
      <c r="M252" s="5">
        <v>44318.0</v>
      </c>
      <c r="N252" s="2" t="s">
        <v>7094</v>
      </c>
      <c r="O252" s="6" t="s">
        <v>7095</v>
      </c>
      <c r="P252" s="1" t="str">
        <f>HYPERLINK("https://drive.google.com/file/d/10PPIJWNl7yNAn-KDR7AXmVsqlWzs3ool/view?usp=drivesdk";"Taha Aziz Ahmed - دەنگبێژیی وەك گێڕانەوەی ڕابردوو "نرخاندن و لێكۆڵینەوە"")</f>
        <v>#ERROR!</v>
      </c>
      <c r="Q252" s="2" t="s">
        <v>7091</v>
      </c>
      <c r="R252" s="2"/>
      <c r="S252" s="2"/>
      <c r="T252" s="2"/>
      <c r="U252" s="2"/>
      <c r="V252" s="2"/>
    </row>
    <row r="253">
      <c r="A253" s="4">
        <v>44318.907540960645</v>
      </c>
      <c r="B253" s="8" t="s">
        <v>5538</v>
      </c>
      <c r="C253" s="2" t="s">
        <v>7096</v>
      </c>
      <c r="D253" s="2" t="s">
        <v>171</v>
      </c>
      <c r="E253" s="2" t="s">
        <v>202</v>
      </c>
      <c r="F253" s="2" t="s">
        <v>2553</v>
      </c>
      <c r="G253" s="2" t="s">
        <v>7097</v>
      </c>
      <c r="H253" s="2" t="s">
        <v>3888</v>
      </c>
      <c r="I253" s="2" t="s">
        <v>7098</v>
      </c>
      <c r="J253" s="2" t="s">
        <v>164</v>
      </c>
      <c r="L253" s="2" t="s">
        <v>1060</v>
      </c>
      <c r="M253" s="5">
        <v>44318.0</v>
      </c>
      <c r="N253" s="2" t="s">
        <v>7099</v>
      </c>
      <c r="O253" s="6" t="s">
        <v>7100</v>
      </c>
      <c r="P253" s="1" t="str">
        <f>HYPERLINK("https://drive.google.com/file/d/1cfpQw7xW73eunu1th01GlX3erFUhGCJe/view?usp=drivesdk";"Imad waisi khalid - دەنگبێژیی وەك گێڕانەوەی ڕابردوو "نرخاندن و لێكۆڵینەوە"")</f>
        <v>#ERROR!</v>
      </c>
      <c r="Q253" s="2" t="s">
        <v>7091</v>
      </c>
      <c r="R253" s="2"/>
      <c r="S253" s="2"/>
      <c r="T253" s="2"/>
      <c r="U253" s="2"/>
      <c r="V253" s="2"/>
    </row>
    <row r="254">
      <c r="A254" s="4">
        <v>44318.90858418982</v>
      </c>
      <c r="B254" s="8" t="s">
        <v>5538</v>
      </c>
      <c r="C254" s="2" t="s">
        <v>407</v>
      </c>
      <c r="D254" s="2" t="s">
        <v>158</v>
      </c>
      <c r="E254" s="2" t="s">
        <v>159</v>
      </c>
      <c r="F254" s="2" t="s">
        <v>183</v>
      </c>
      <c r="G254" s="2" t="s">
        <v>7101</v>
      </c>
      <c r="H254" s="2" t="s">
        <v>410</v>
      </c>
      <c r="I254" s="2" t="s">
        <v>411</v>
      </c>
      <c r="J254" s="2" t="s">
        <v>177</v>
      </c>
      <c r="L254" s="2" t="s">
        <v>1060</v>
      </c>
      <c r="M254" s="5">
        <v>44318.0</v>
      </c>
      <c r="N254" s="2" t="s">
        <v>7102</v>
      </c>
      <c r="O254" s="6" t="s">
        <v>7103</v>
      </c>
      <c r="P254" s="1" t="str">
        <f>HYPERLINK("https://drive.google.com/file/d/1hIb0VMWsYdXmwVK2RnUFBr4sK3Ix9gTG/view?usp=drivesdk";"Jabbar Hamad Ade - دەنگبێژیی وەك گێڕانەوەی ڕابردوو "نرخاندن و لێكۆڵینەوە"")</f>
        <v>#ERROR!</v>
      </c>
      <c r="Q254" s="2" t="s">
        <v>7091</v>
      </c>
      <c r="R254" s="2"/>
      <c r="S254" s="2"/>
      <c r="T254" s="2"/>
      <c r="U254" s="2"/>
      <c r="V254" s="2"/>
    </row>
    <row r="255">
      <c r="A255" s="4">
        <v>44318.91007136574</v>
      </c>
      <c r="B255" s="8" t="s">
        <v>5538</v>
      </c>
      <c r="C255" s="2" t="s">
        <v>2124</v>
      </c>
      <c r="D255" s="2" t="s">
        <v>171</v>
      </c>
      <c r="E255" s="2" t="s">
        <v>172</v>
      </c>
      <c r="F255" s="2" t="s">
        <v>229</v>
      </c>
      <c r="G255" s="2" t="s">
        <v>275</v>
      </c>
      <c r="H255" s="2" t="s">
        <v>2050</v>
      </c>
      <c r="I255" s="2" t="s">
        <v>247</v>
      </c>
      <c r="J255" s="2" t="s">
        <v>197</v>
      </c>
      <c r="K255" s="2" t="s">
        <v>1979</v>
      </c>
      <c r="L255" s="2" t="s">
        <v>1060</v>
      </c>
      <c r="M255" s="5">
        <v>44318.0</v>
      </c>
      <c r="N255" s="2" t="s">
        <v>7104</v>
      </c>
      <c r="O255" s="6" t="s">
        <v>7105</v>
      </c>
      <c r="P255" s="1" t="str">
        <f>HYPERLINK("https://drive.google.com/file/d/1_4EtBfNHJJ53mfXwTttExX26E968zAhO/view?usp=drivesdk";"SAMIAA JAMIL - دەنگبێژیی وەك گێڕانەوەی ڕابردوو "نرخاندن و لێكۆڵینەوە"")</f>
        <v>#ERROR!</v>
      </c>
      <c r="Q255" s="2" t="s">
        <v>7106</v>
      </c>
      <c r="R255" s="2"/>
      <c r="S255" s="2"/>
      <c r="T255" s="2"/>
      <c r="U255" s="2"/>
      <c r="V255" s="2"/>
    </row>
    <row r="256">
      <c r="A256" s="4">
        <v>44318.91128425926</v>
      </c>
      <c r="B256" s="8" t="s">
        <v>5538</v>
      </c>
      <c r="C256" s="2" t="s">
        <v>6904</v>
      </c>
      <c r="D256" s="2" t="s">
        <v>158</v>
      </c>
      <c r="E256" s="2" t="s">
        <v>159</v>
      </c>
      <c r="F256" s="2" t="s">
        <v>7107</v>
      </c>
      <c r="G256" s="2" t="s">
        <v>7107</v>
      </c>
      <c r="H256" s="2" t="s">
        <v>7107</v>
      </c>
      <c r="I256" s="2" t="s">
        <v>6906</v>
      </c>
      <c r="J256" s="2" t="s">
        <v>197</v>
      </c>
      <c r="K256" s="2" t="s">
        <v>7108</v>
      </c>
      <c r="L256" s="2" t="s">
        <v>1060</v>
      </c>
      <c r="M256" s="5">
        <v>44318.0</v>
      </c>
      <c r="N256" s="2" t="s">
        <v>7109</v>
      </c>
      <c r="O256" s="6" t="s">
        <v>7110</v>
      </c>
      <c r="P256" s="1" t="str">
        <f>HYPERLINK("https://drive.google.com/file/d/1j07Zh02cOQrg822uYP0XYBTRQZoa1M5k/view?usp=drivesdk";"KOSER OMER AHMAD - دەنگبێژیی وەك گێڕانەوەی ڕابردوو "نرخاندن و لێكۆڵینەوە"")</f>
        <v>#ERROR!</v>
      </c>
      <c r="Q256" s="2" t="s">
        <v>7106</v>
      </c>
      <c r="R256" s="2"/>
      <c r="S256" s="2"/>
      <c r="T256" s="2"/>
      <c r="U256" s="2"/>
      <c r="V256" s="2"/>
    </row>
    <row r="257">
      <c r="A257" s="4">
        <v>44318.91346630787</v>
      </c>
      <c r="B257" s="8" t="s">
        <v>5538</v>
      </c>
      <c r="C257" s="2" t="s">
        <v>7111</v>
      </c>
      <c r="D257" s="2" t="s">
        <v>158</v>
      </c>
      <c r="E257" s="2" t="s">
        <v>159</v>
      </c>
      <c r="F257" s="2" t="s">
        <v>221</v>
      </c>
      <c r="G257" s="2" t="s">
        <v>222</v>
      </c>
      <c r="H257" s="2" t="s">
        <v>962</v>
      </c>
      <c r="I257" s="2" t="s">
        <v>963</v>
      </c>
      <c r="J257" s="2" t="s">
        <v>197</v>
      </c>
      <c r="L257" s="2" t="s">
        <v>1060</v>
      </c>
      <c r="M257" s="5">
        <v>44318.0</v>
      </c>
      <c r="N257" s="2" t="s">
        <v>7112</v>
      </c>
      <c r="O257" s="6" t="s">
        <v>7113</v>
      </c>
      <c r="P257" s="1" t="str">
        <f>HYPERLINK("https://drive.google.com/file/d/1RPA63puID-rmmdOm11_2FKwbjcWHLMaU/view?usp=drivesdk";"  Muna salah al-deen yousif  - دەنگبێژیی وەك گێڕانەوەی ڕابردوو "نرخاندن و لێكۆڵینەوە"")</f>
        <v>#ERROR!</v>
      </c>
      <c r="Q257" s="2" t="s">
        <v>7106</v>
      </c>
      <c r="R257" s="2"/>
      <c r="S257" s="2"/>
      <c r="T257" s="2"/>
      <c r="U257" s="2"/>
      <c r="V257" s="2"/>
    </row>
    <row r="258">
      <c r="A258" s="4">
        <v>44318.91538957176</v>
      </c>
      <c r="B258" s="8" t="s">
        <v>5538</v>
      </c>
      <c r="C258" s="2" t="s">
        <v>3835</v>
      </c>
      <c r="D258" s="2" t="s">
        <v>171</v>
      </c>
      <c r="E258" s="2" t="s">
        <v>289</v>
      </c>
      <c r="F258" s="2" t="s">
        <v>610</v>
      </c>
      <c r="G258" s="2" t="s">
        <v>916</v>
      </c>
      <c r="H258" s="2" t="s">
        <v>5598</v>
      </c>
      <c r="I258" s="2" t="s">
        <v>1335</v>
      </c>
      <c r="J258" s="2" t="s">
        <v>197</v>
      </c>
      <c r="L258" s="2" t="s">
        <v>1060</v>
      </c>
      <c r="M258" s="5">
        <v>44318.0</v>
      </c>
      <c r="N258" s="2" t="s">
        <v>7114</v>
      </c>
      <c r="O258" s="6" t="s">
        <v>7115</v>
      </c>
      <c r="P258" s="1" t="str">
        <f>HYPERLINK("https://drive.google.com/file/d/1oHMtjhVLUdFUGS_k-hhKG3_4IOY9UP2b/view?usp=drivesdk";"FALIH JAAZ SHLSH - دەنگبێژیی وەك گێڕانەوەی ڕابردوو "نرخاندن و لێكۆڵینەوە"")</f>
        <v>#ERROR!</v>
      </c>
      <c r="Q258" s="2" t="s">
        <v>7106</v>
      </c>
      <c r="R258" s="2"/>
      <c r="S258" s="2"/>
      <c r="T258" s="2"/>
      <c r="U258" s="2"/>
      <c r="V258" s="2"/>
    </row>
    <row r="259">
      <c r="A259" s="4">
        <v>44318.92030716436</v>
      </c>
      <c r="B259" s="8" t="s">
        <v>5538</v>
      </c>
      <c r="C259" s="2" t="s">
        <v>7116</v>
      </c>
      <c r="D259" s="2" t="s">
        <v>158</v>
      </c>
      <c r="E259" s="2" t="s">
        <v>159</v>
      </c>
      <c r="F259" s="2" t="s">
        <v>152</v>
      </c>
      <c r="G259" s="2" t="s">
        <v>153</v>
      </c>
      <c r="H259" s="2" t="s">
        <v>7117</v>
      </c>
      <c r="I259" s="2" t="s">
        <v>1011</v>
      </c>
      <c r="J259" s="2" t="s">
        <v>197</v>
      </c>
      <c r="L259" s="2" t="s">
        <v>1060</v>
      </c>
      <c r="M259" s="5">
        <v>44318.0</v>
      </c>
      <c r="N259" s="2" t="s">
        <v>7118</v>
      </c>
      <c r="O259" s="6" t="s">
        <v>7119</v>
      </c>
      <c r="P259" s="1" t="str">
        <f>HYPERLINK("https://drive.google.com/file/d/1P_sZCAEKQscSVrNf57XEyPm6vXa68wby/view?usp=drivesdk";"shahab mohamad saleh - دەنگبێژیی وەك گێڕانەوەی ڕابردوو "نرخاندن و لێكۆڵینەوە"")</f>
        <v>#ERROR!</v>
      </c>
      <c r="Q259" s="2" t="s">
        <v>7106</v>
      </c>
      <c r="R259" s="2"/>
      <c r="S259" s="2"/>
      <c r="T259" s="2"/>
      <c r="U259" s="2"/>
      <c r="V259" s="2"/>
    </row>
    <row r="260">
      <c r="A260" s="4">
        <v>44318.92045178241</v>
      </c>
      <c r="B260" s="8" t="s">
        <v>5538</v>
      </c>
      <c r="C260" s="2" t="s">
        <v>5258</v>
      </c>
      <c r="D260" s="2" t="s">
        <v>158</v>
      </c>
      <c r="E260" s="2" t="s">
        <v>159</v>
      </c>
      <c r="F260" s="2" t="s">
        <v>267</v>
      </c>
      <c r="G260" s="2" t="s">
        <v>5259</v>
      </c>
      <c r="H260" s="2" t="s">
        <v>5260</v>
      </c>
      <c r="I260" s="2" t="s">
        <v>5261</v>
      </c>
      <c r="J260" s="2" t="s">
        <v>197</v>
      </c>
      <c r="L260" s="2" t="s">
        <v>1060</v>
      </c>
      <c r="M260" s="5">
        <v>44318.0</v>
      </c>
      <c r="N260" s="2" t="s">
        <v>7120</v>
      </c>
      <c r="O260" s="6" t="s">
        <v>7121</v>
      </c>
      <c r="P260" s="1" t="str">
        <f>HYPERLINK("https://drive.google.com/file/d/17UNuQbU4uyfonpIgSphl8nhvOkOne7mX/view?usp=drivesdk";"Daban Saber Qader - دەنگبێژیی وەك گێڕانەوەی ڕابردوو "نرخاندن و لێكۆڵینەوە"")</f>
        <v>#ERROR!</v>
      </c>
      <c r="Q260" s="2" t="s">
        <v>7106</v>
      </c>
      <c r="R260" s="2"/>
      <c r="S260" s="2"/>
      <c r="T260" s="2"/>
      <c r="U260" s="2"/>
      <c r="V260" s="2"/>
    </row>
    <row r="261">
      <c r="A261" s="4">
        <v>44318.95202546296</v>
      </c>
      <c r="B261" s="8" t="s">
        <v>5538</v>
      </c>
      <c r="C261" s="2" t="s">
        <v>7122</v>
      </c>
      <c r="D261" s="2" t="s">
        <v>171</v>
      </c>
      <c r="E261" s="2" t="s">
        <v>202</v>
      </c>
      <c r="F261" s="2" t="s">
        <v>2553</v>
      </c>
      <c r="G261" s="2" t="s">
        <v>6346</v>
      </c>
      <c r="H261" s="2" t="s">
        <v>7123</v>
      </c>
      <c r="I261" s="2" t="s">
        <v>7124</v>
      </c>
      <c r="J261" s="2" t="s">
        <v>177</v>
      </c>
      <c r="L261" s="2" t="s">
        <v>1060</v>
      </c>
      <c r="M261" s="5">
        <v>44318.0</v>
      </c>
      <c r="N261" s="2" t="s">
        <v>7125</v>
      </c>
      <c r="O261" s="6" t="s">
        <v>7126</v>
      </c>
      <c r="P261" s="1" t="str">
        <f>HYPERLINK("https://drive.google.com/file/d/1DiJFtt7Q0ivyC5LLXWbY51oRVkk3x-6U/view?usp=drivesdk";"Huda abdulqadir qasi.  - دەنگبێژیی وەك گێڕانەوەی ڕابردوو "نرخاندن و لێكۆڵینەوە"")</f>
        <v>#ERROR!</v>
      </c>
      <c r="Q261" s="2" t="s">
        <v>7106</v>
      </c>
      <c r="R261" s="2"/>
      <c r="S261" s="2"/>
      <c r="T261" s="2"/>
      <c r="U261" s="2"/>
      <c r="V261" s="2"/>
    </row>
    <row r="262">
      <c r="A262" s="4">
        <v>44319.0012847801</v>
      </c>
      <c r="B262" s="8" t="s">
        <v>5538</v>
      </c>
      <c r="C262" s="2" t="s">
        <v>7127</v>
      </c>
      <c r="D262" s="2" t="s">
        <v>171</v>
      </c>
      <c r="E262" s="2" t="s">
        <v>172</v>
      </c>
      <c r="F262" s="2" t="s">
        <v>2553</v>
      </c>
      <c r="G262" s="2" t="s">
        <v>7128</v>
      </c>
      <c r="H262" s="2" t="s">
        <v>7129</v>
      </c>
      <c r="I262" s="2" t="s">
        <v>7130</v>
      </c>
      <c r="J262" s="2" t="s">
        <v>197</v>
      </c>
      <c r="L262" s="2" t="s">
        <v>1060</v>
      </c>
      <c r="M262" s="5">
        <v>44318.0</v>
      </c>
      <c r="N262" s="2" t="s">
        <v>7131</v>
      </c>
      <c r="O262" s="6" t="s">
        <v>7132</v>
      </c>
      <c r="P262" s="1" t="str">
        <f>HYPERLINK("https://drive.google.com/file/d/1zTeGvp-yvNYLs8NGqkPF4tkjYVfc4MYi/view?usp=drivesdk";"Suad Abdulqadir Qasim - دەنگبێژیی وەك گێڕانەوەی ڕابردوو "نرخاندن و لێكۆڵینەوە"")</f>
        <v>#ERROR!</v>
      </c>
      <c r="Q262" s="2" t="s">
        <v>3991</v>
      </c>
      <c r="R262" s="2"/>
      <c r="S262" s="2"/>
      <c r="T262" s="2"/>
      <c r="U262" s="2"/>
      <c r="V262" s="2"/>
    </row>
    <row r="263">
      <c r="A263" s="4">
        <v>44319.17087498843</v>
      </c>
      <c r="B263" s="8" t="s">
        <v>5538</v>
      </c>
      <c r="C263" s="2" t="s">
        <v>7133</v>
      </c>
      <c r="D263" s="2" t="s">
        <v>171</v>
      </c>
      <c r="E263" s="2" t="s">
        <v>172</v>
      </c>
      <c r="F263" s="2" t="s">
        <v>2729</v>
      </c>
      <c r="G263" s="2" t="s">
        <v>7134</v>
      </c>
      <c r="H263" s="2" t="s">
        <v>7135</v>
      </c>
      <c r="I263" s="2" t="s">
        <v>7136</v>
      </c>
      <c r="J263" s="2" t="s">
        <v>197</v>
      </c>
      <c r="L263" s="2" t="s">
        <v>1060</v>
      </c>
      <c r="M263" s="5">
        <v>44318.0</v>
      </c>
      <c r="N263" s="2" t="s">
        <v>7137</v>
      </c>
      <c r="O263" s="6" t="s">
        <v>7138</v>
      </c>
      <c r="P263" s="1" t="str">
        <f>HYPERLINK("https://drive.google.com/file/d/18vNlGgr_QowP6KJvQ_HC7Rg-eERTy3XO/view?usp=drivesdk";"sagvan abdulrahman taha - دەنگبێژیی وەك گێڕانەوەی ڕابردوو "نرخاندن و لێكۆڵینەوە"")</f>
        <v>#ERROR!</v>
      </c>
      <c r="Q263" s="2" t="s">
        <v>3991</v>
      </c>
      <c r="R263" s="2"/>
      <c r="S263" s="2"/>
      <c r="T263" s="2"/>
      <c r="U263" s="2"/>
      <c r="V263" s="2"/>
    </row>
    <row r="264">
      <c r="A264" s="4">
        <v>44320.98659710649</v>
      </c>
      <c r="B264" s="8" t="s">
        <v>5538</v>
      </c>
      <c r="C264" s="2" t="s">
        <v>891</v>
      </c>
      <c r="D264" s="2" t="s">
        <v>158</v>
      </c>
      <c r="E264" s="2" t="s">
        <v>172</v>
      </c>
      <c r="F264" s="2" t="s">
        <v>229</v>
      </c>
      <c r="G264" s="2" t="s">
        <v>222</v>
      </c>
      <c r="H264" s="2" t="s">
        <v>892</v>
      </c>
      <c r="I264" s="2" t="s">
        <v>893</v>
      </c>
      <c r="J264" s="2" t="s">
        <v>197</v>
      </c>
      <c r="K264" s="2" t="s">
        <v>349</v>
      </c>
      <c r="L264" s="2" t="s">
        <v>1060</v>
      </c>
      <c r="M264" s="5">
        <v>44318.0</v>
      </c>
      <c r="N264" s="2" t="s">
        <v>7139</v>
      </c>
      <c r="O264" s="6" t="s">
        <v>7140</v>
      </c>
      <c r="P264" s="1" t="str">
        <f>HYPERLINK("https://drive.google.com/file/d/1gHMegsXfw7OXFZ4dQCha2tIZGpvdmAQX/view?usp=drivesdk";"Zina Adil Ismail Chaqmaqchee  - دەنگبێژیی وەك گێڕانەوەی ڕابردوو "نرخاندن و لێكۆڵینەوە"")</f>
        <v>#ERROR!</v>
      </c>
      <c r="Q264" s="2" t="s">
        <v>7141</v>
      </c>
      <c r="R264" s="2"/>
      <c r="S264" s="2"/>
      <c r="T264" s="2"/>
      <c r="U264" s="2"/>
      <c r="V264" s="2"/>
    </row>
    <row r="265">
      <c r="A265" s="4">
        <v>44322.46454623842</v>
      </c>
      <c r="B265" s="2" t="s">
        <v>4844</v>
      </c>
      <c r="C265" s="8" t="s">
        <v>6758</v>
      </c>
      <c r="D265" s="2" t="s">
        <v>171</v>
      </c>
      <c r="E265" s="2" t="s">
        <v>289</v>
      </c>
      <c r="F265" s="8" t="s">
        <v>6759</v>
      </c>
      <c r="G265" s="8" t="s">
        <v>6760</v>
      </c>
      <c r="H265" s="8" t="s">
        <v>6761</v>
      </c>
      <c r="I265" s="2" t="s">
        <v>6762</v>
      </c>
      <c r="J265" s="2" t="s">
        <v>177</v>
      </c>
      <c r="K265" s="8" t="s">
        <v>490</v>
      </c>
      <c r="L265" s="2" t="s">
        <v>1060</v>
      </c>
      <c r="M265" s="5">
        <v>44317.0</v>
      </c>
      <c r="N265" s="2" t="s">
        <v>7142</v>
      </c>
      <c r="O265" s="6" t="s">
        <v>7143</v>
      </c>
      <c r="P265" s="7" t="str">
        <f>HYPERLINK("https://drive.google.com/file/d/1pRfDBhqVLxqDRu3ceYvh7GmX4FH-YRtT/view?usp=drivesdk","د. سندس موسى جواد  - Modern sport management concepts")</f>
        <v>د. سندس موسى جواد  - Modern sport management concepts</v>
      </c>
      <c r="Q265" s="2" t="s">
        <v>7144</v>
      </c>
      <c r="R265" s="2"/>
      <c r="S265" s="2"/>
      <c r="T265" s="2"/>
      <c r="U265" s="2"/>
      <c r="V265" s="2"/>
    </row>
    <row r="266">
      <c r="A266" s="4">
        <v>44325.05138936343</v>
      </c>
      <c r="B266" s="8" t="s">
        <v>5538</v>
      </c>
      <c r="C266" s="2" t="s">
        <v>7145</v>
      </c>
      <c r="D266" s="2" t="s">
        <v>171</v>
      </c>
      <c r="E266" s="2" t="s">
        <v>202</v>
      </c>
      <c r="F266" s="2" t="s">
        <v>6039</v>
      </c>
      <c r="G266" s="2" t="s">
        <v>6164</v>
      </c>
      <c r="H266" s="2" t="s">
        <v>7146</v>
      </c>
      <c r="I266" s="2" t="s">
        <v>6042</v>
      </c>
      <c r="J266" s="2" t="s">
        <v>207</v>
      </c>
      <c r="L266" s="2" t="s">
        <v>1060</v>
      </c>
      <c r="M266" s="5">
        <v>44318.0</v>
      </c>
      <c r="N266" s="2" t="s">
        <v>7147</v>
      </c>
      <c r="O266" s="6" t="s">
        <v>7148</v>
      </c>
      <c r="P266" s="1" t="str">
        <f>HYPERLINK("https://drive.google.com/file/d/1SYrgHieZBX_7z8s1cJwnUcukzgj4pbMY/view?usp=drivesdk";"Pave Jamil Ahmad salih - دەنگبێژیی وەك گێڕانەوەی ڕابردوو "نرخاندن و لێكۆڵینەوە"")</f>
        <v>#ERROR!</v>
      </c>
      <c r="Q266" s="2" t="s">
        <v>7149</v>
      </c>
      <c r="R266" s="2"/>
      <c r="S266" s="2"/>
      <c r="T266" s="2"/>
      <c r="U266" s="2"/>
      <c r="V266" s="2"/>
    </row>
    <row r="267">
      <c r="A267" s="4">
        <v>44325.05229126157</v>
      </c>
      <c r="B267" s="8" t="s">
        <v>5538</v>
      </c>
      <c r="C267" s="8" t="s">
        <v>7150</v>
      </c>
      <c r="D267" s="2" t="s">
        <v>171</v>
      </c>
      <c r="E267" s="2" t="s">
        <v>202</v>
      </c>
      <c r="F267" s="8" t="s">
        <v>7151</v>
      </c>
      <c r="G267" s="8" t="s">
        <v>7152</v>
      </c>
      <c r="H267" s="8" t="s">
        <v>7153</v>
      </c>
      <c r="I267" s="2" t="s">
        <v>6042</v>
      </c>
      <c r="J267" s="2" t="s">
        <v>164</v>
      </c>
      <c r="L267" s="2" t="s">
        <v>1060</v>
      </c>
      <c r="M267" s="5">
        <v>44318.0</v>
      </c>
      <c r="N267" s="2" t="s">
        <v>7154</v>
      </c>
      <c r="O267" s="6" t="s">
        <v>7155</v>
      </c>
      <c r="P267" s="1" t="str">
        <f>HYPERLINK("https://drive.google.com/file/d/1JCZlFpXbJIqvnKcVuqK_FM-ziQggoYvU/view?usp=drivesdk";"پاڤێ جميل أحمد  - دەنگبێژیی وەك گێڕانەوەی ڕابردوو "نرخاندن و لێكۆڵینەوە"")</f>
        <v>#ERROR!</v>
      </c>
      <c r="Q267" s="2" t="s">
        <v>7149</v>
      </c>
      <c r="R267" s="2"/>
      <c r="S267" s="2"/>
      <c r="T267" s="2"/>
      <c r="U267" s="2"/>
      <c r="V267" s="2"/>
    </row>
    <row r="268">
      <c r="A268" s="4">
        <v>44325.91730739584</v>
      </c>
      <c r="B268" s="2" t="s">
        <v>4887</v>
      </c>
      <c r="C268" s="2" t="s">
        <v>6054</v>
      </c>
      <c r="D268" s="2" t="s">
        <v>158</v>
      </c>
      <c r="E268" s="2" t="s">
        <v>172</v>
      </c>
      <c r="F268" s="2" t="s">
        <v>221</v>
      </c>
      <c r="G268" s="2" t="s">
        <v>222</v>
      </c>
      <c r="H268" s="2" t="s">
        <v>807</v>
      </c>
      <c r="I268" s="2" t="s">
        <v>6056</v>
      </c>
      <c r="J268" s="2" t="s">
        <v>177</v>
      </c>
      <c r="L268" s="2" t="s">
        <v>1060</v>
      </c>
      <c r="M268" s="5">
        <v>44325.0</v>
      </c>
      <c r="N268" s="2" t="s">
        <v>7156</v>
      </c>
      <c r="O268" s="6" t="s">
        <v>7157</v>
      </c>
      <c r="P268" s="7" t="str">
        <f>HYPERLINK("https://drive.google.com/file/d/17Gx3QjokE0fFQeKFc-nHm2RnPM8qzo4a/view?usp=drivesdk","Barzan saber Hussein  - Modern sports training theories")</f>
        <v>Barzan saber Hussein  - Modern sports training theories</v>
      </c>
      <c r="Q268" s="2" t="s">
        <v>7158</v>
      </c>
      <c r="R268" s="2"/>
      <c r="S268" s="2"/>
      <c r="T268" s="2"/>
      <c r="U268" s="2"/>
      <c r="V268" s="2"/>
    </row>
    <row r="269">
      <c r="A269" s="4">
        <v>44325.917397997684</v>
      </c>
      <c r="B269" s="2" t="s">
        <v>4887</v>
      </c>
      <c r="C269" s="2" t="s">
        <v>6144</v>
      </c>
      <c r="D269" s="2" t="s">
        <v>158</v>
      </c>
      <c r="E269" s="2" t="s">
        <v>172</v>
      </c>
      <c r="F269" s="2" t="s">
        <v>229</v>
      </c>
      <c r="G269" s="2" t="s">
        <v>230</v>
      </c>
      <c r="H269" s="2" t="s">
        <v>612</v>
      </c>
      <c r="I269" s="2" t="s">
        <v>613</v>
      </c>
      <c r="J269" s="2" t="s">
        <v>177</v>
      </c>
      <c r="K269" s="2" t="s">
        <v>710</v>
      </c>
      <c r="L269" s="2" t="s">
        <v>1060</v>
      </c>
      <c r="M269" s="5">
        <v>44325.0</v>
      </c>
      <c r="N269" s="2" t="s">
        <v>7159</v>
      </c>
      <c r="O269" s="6" t="s">
        <v>7160</v>
      </c>
      <c r="P269" s="7" t="str">
        <f>HYPERLINK("https://drive.google.com/file/d/1S0MQidyRSIFR5N8ttIxAK0gujjAE5vws/view?usp=drivesdk","kurdistan Rafiq Moheddin - Modern sports training theories")</f>
        <v>kurdistan Rafiq Moheddin - Modern sports training theories</v>
      </c>
      <c r="Q269" s="2" t="s">
        <v>7161</v>
      </c>
      <c r="R269" s="2"/>
      <c r="S269" s="2"/>
      <c r="T269" s="2"/>
      <c r="U269" s="2"/>
      <c r="V269" s="2"/>
    </row>
    <row r="270">
      <c r="A270" s="4">
        <v>44325.917411319446</v>
      </c>
      <c r="B270" s="2" t="s">
        <v>4887</v>
      </c>
      <c r="C270" s="8" t="s">
        <v>6584</v>
      </c>
      <c r="D270" s="2" t="s">
        <v>158</v>
      </c>
      <c r="E270" s="2" t="s">
        <v>159</v>
      </c>
      <c r="F270" s="8" t="s">
        <v>923</v>
      </c>
      <c r="G270" s="8" t="s">
        <v>3070</v>
      </c>
      <c r="H270" s="8" t="s">
        <v>6585</v>
      </c>
      <c r="I270" s="2" t="s">
        <v>473</v>
      </c>
      <c r="J270" s="2" t="s">
        <v>197</v>
      </c>
      <c r="L270" s="2" t="s">
        <v>1060</v>
      </c>
      <c r="M270" s="5">
        <v>44325.0</v>
      </c>
      <c r="N270" s="2" t="s">
        <v>7162</v>
      </c>
      <c r="O270" s="6" t="s">
        <v>7163</v>
      </c>
      <c r="P270" s="7" t="str">
        <f>HYPERLINK("https://drive.google.com/file/d/1yH5CoBOPy8FwX05IVi_G5VUDkorbqhKC/view?usp=drivesdk","فرصە احمد حسین - Modern sports training theories")</f>
        <v>فرصە احمد حسین - Modern sports training theories</v>
      </c>
      <c r="Q270" s="2" t="s">
        <v>7164</v>
      </c>
      <c r="R270" s="2"/>
      <c r="S270" s="2"/>
      <c r="T270" s="2"/>
      <c r="U270" s="2"/>
      <c r="V270" s="2"/>
    </row>
    <row r="271">
      <c r="A271" s="4">
        <v>44325.917460798606</v>
      </c>
      <c r="B271" s="2" t="s">
        <v>4887</v>
      </c>
      <c r="C271" s="8" t="s">
        <v>7165</v>
      </c>
      <c r="D271" s="2" t="s">
        <v>158</v>
      </c>
      <c r="E271" s="2" t="s">
        <v>159</v>
      </c>
      <c r="F271" s="8" t="s">
        <v>193</v>
      </c>
      <c r="G271" s="8" t="s">
        <v>7166</v>
      </c>
      <c r="H271" s="8" t="s">
        <v>7167</v>
      </c>
      <c r="I271" s="2" t="s">
        <v>7168</v>
      </c>
      <c r="J271" s="2" t="s">
        <v>177</v>
      </c>
      <c r="L271" s="2" t="s">
        <v>1060</v>
      </c>
      <c r="M271" s="5">
        <v>44325.0</v>
      </c>
      <c r="N271" s="2" t="s">
        <v>7169</v>
      </c>
      <c r="O271" s="6" t="s">
        <v>7170</v>
      </c>
      <c r="P271" s="7" t="str">
        <f>HYPERLINK("https://drive.google.com/file/d/1Ab28s1EMu8dFpvphGpMXmuC7tqaadv6T/view?usp=drivesdk","كمال نادر شريف - Modern sports training theories")</f>
        <v>كمال نادر شريف - Modern sports training theories</v>
      </c>
      <c r="Q271" s="2" t="s">
        <v>7171</v>
      </c>
      <c r="R271" s="2"/>
      <c r="S271" s="2"/>
      <c r="T271" s="2"/>
      <c r="U271" s="2"/>
      <c r="V271" s="2"/>
    </row>
    <row r="272">
      <c r="A272" s="4">
        <v>44325.917549618054</v>
      </c>
      <c r="B272" s="2" t="s">
        <v>4887</v>
      </c>
      <c r="C272" s="2" t="s">
        <v>7172</v>
      </c>
      <c r="D272" s="2" t="s">
        <v>171</v>
      </c>
      <c r="E272" s="2" t="s">
        <v>172</v>
      </c>
      <c r="F272" s="2" t="s">
        <v>7173</v>
      </c>
      <c r="G272" s="2" t="s">
        <v>6049</v>
      </c>
      <c r="H272" s="2" t="s">
        <v>7174</v>
      </c>
      <c r="I272" s="2" t="s">
        <v>224</v>
      </c>
      <c r="J272" s="2" t="s">
        <v>197</v>
      </c>
      <c r="L272" s="2" t="s">
        <v>1060</v>
      </c>
      <c r="M272" s="5">
        <v>44325.0</v>
      </c>
      <c r="N272" s="2" t="s">
        <v>7175</v>
      </c>
      <c r="O272" s="6" t="s">
        <v>7176</v>
      </c>
      <c r="P272" s="7" t="str">
        <f>HYPERLINK("https://drive.google.com/file/d/1p2Uwt_YeusbGbizSbbeRurrPf8lt7ISs/view?usp=drivesdk","shimal h. hamad  - Modern sports training theories")</f>
        <v>shimal h. hamad  - Modern sports training theories</v>
      </c>
      <c r="Q272" s="2" t="s">
        <v>7177</v>
      </c>
      <c r="R272" s="2"/>
      <c r="S272" s="2"/>
      <c r="T272" s="2"/>
      <c r="U272" s="2"/>
      <c r="V272" s="2"/>
    </row>
    <row r="273">
      <c r="A273" s="4">
        <v>44325.917818761576</v>
      </c>
      <c r="B273" s="2" t="s">
        <v>4887</v>
      </c>
      <c r="C273" s="2" t="s">
        <v>7178</v>
      </c>
      <c r="D273" s="2" t="s">
        <v>158</v>
      </c>
      <c r="E273" s="2" t="s">
        <v>159</v>
      </c>
      <c r="F273" s="2" t="s">
        <v>221</v>
      </c>
      <c r="G273" s="2" t="s">
        <v>1175</v>
      </c>
      <c r="H273" s="2" t="s">
        <v>892</v>
      </c>
      <c r="I273" s="2" t="s">
        <v>5375</v>
      </c>
      <c r="J273" s="2" t="s">
        <v>197</v>
      </c>
      <c r="L273" s="2" t="s">
        <v>1060</v>
      </c>
      <c r="M273" s="5">
        <v>44325.0</v>
      </c>
      <c r="N273" s="2" t="s">
        <v>7179</v>
      </c>
      <c r="O273" s="6" t="s">
        <v>7180</v>
      </c>
      <c r="P273" s="7" t="str">
        <f>HYPERLINK("https://drive.google.com/file/d/1_bwQcGUe0kO5tnfuj8x6ab-QWNBgG-sV/view?usp=drivesdk","NAZNAZ SHAWQI MALLA  - Modern sports training theories")</f>
        <v>NAZNAZ SHAWQI MALLA  - Modern sports training theories</v>
      </c>
      <c r="Q273" s="2" t="s">
        <v>7181</v>
      </c>
      <c r="R273" s="2"/>
      <c r="S273" s="2"/>
      <c r="T273" s="2"/>
      <c r="U273" s="2"/>
      <c r="V273" s="2"/>
    </row>
    <row r="274">
      <c r="A274" s="4">
        <v>44325.91788060185</v>
      </c>
      <c r="B274" s="2" t="s">
        <v>4887</v>
      </c>
      <c r="C274" s="8" t="s">
        <v>7182</v>
      </c>
      <c r="D274" s="2" t="s">
        <v>158</v>
      </c>
      <c r="E274" s="2" t="s">
        <v>593</v>
      </c>
      <c r="F274" s="8" t="s">
        <v>193</v>
      </c>
      <c r="G274" s="8" t="s">
        <v>7183</v>
      </c>
      <c r="H274" s="8" t="s">
        <v>195</v>
      </c>
      <c r="I274" s="2" t="s">
        <v>196</v>
      </c>
      <c r="J274" s="2" t="s">
        <v>177</v>
      </c>
      <c r="L274" s="2" t="s">
        <v>1060</v>
      </c>
      <c r="M274" s="5">
        <v>44325.0</v>
      </c>
      <c r="N274" s="2" t="s">
        <v>7184</v>
      </c>
      <c r="O274" s="6" t="s">
        <v>7185</v>
      </c>
      <c r="P274" s="7" t="str">
        <f>HYPERLINK("https://drive.google.com/file/d/1Z7P56_fOR1rS3dB83X-k3DVPPGA2T06A/view?usp=drivesdk","سربست ناصر أحمد  - Modern sports training theories")</f>
        <v>سربست ناصر أحمد  - Modern sports training theories</v>
      </c>
      <c r="Q274" s="2" t="s">
        <v>7186</v>
      </c>
      <c r="R274" s="2"/>
      <c r="S274" s="2"/>
      <c r="T274" s="2"/>
      <c r="U274" s="2"/>
      <c r="V274" s="2"/>
    </row>
    <row r="275">
      <c r="A275" s="4">
        <v>44325.9178974074</v>
      </c>
      <c r="B275" s="2" t="s">
        <v>4887</v>
      </c>
      <c r="C275" s="2" t="s">
        <v>7187</v>
      </c>
      <c r="D275" s="2" t="s">
        <v>171</v>
      </c>
      <c r="E275" s="2" t="s">
        <v>172</v>
      </c>
      <c r="F275" s="8" t="s">
        <v>7188</v>
      </c>
      <c r="G275" s="8" t="s">
        <v>7189</v>
      </c>
      <c r="H275" s="8" t="s">
        <v>5552</v>
      </c>
      <c r="I275" s="2" t="s">
        <v>7190</v>
      </c>
      <c r="J275" s="2" t="s">
        <v>164</v>
      </c>
      <c r="L275" s="2" t="s">
        <v>1060</v>
      </c>
      <c r="M275" s="5">
        <v>44325.0</v>
      </c>
      <c r="N275" s="2" t="s">
        <v>7191</v>
      </c>
      <c r="O275" s="6" t="s">
        <v>7192</v>
      </c>
      <c r="P275" s="7" t="str">
        <f>HYPERLINK("https://drive.google.com/file/d/1JUVzBVaR_AgeES5IJzHLMZMEvM4clWsj/view?usp=drivesdk","Ayoubِ Adam Rasoul - Modern sports training theories")</f>
        <v>Ayoubِ Adam Rasoul - Modern sports training theories</v>
      </c>
      <c r="Q275" s="2" t="s">
        <v>7193</v>
      </c>
      <c r="R275" s="2"/>
      <c r="S275" s="2"/>
      <c r="T275" s="2"/>
      <c r="U275" s="2"/>
      <c r="V275" s="2"/>
    </row>
    <row r="276">
      <c r="A276" s="4">
        <v>44325.917904849535</v>
      </c>
      <c r="B276" s="2" t="s">
        <v>4887</v>
      </c>
      <c r="C276" s="2" t="s">
        <v>937</v>
      </c>
      <c r="D276" s="2" t="s">
        <v>158</v>
      </c>
      <c r="E276" s="2" t="s">
        <v>159</v>
      </c>
      <c r="F276" s="2" t="s">
        <v>229</v>
      </c>
      <c r="G276" s="2" t="s">
        <v>275</v>
      </c>
      <c r="H276" s="2" t="s">
        <v>6889</v>
      </c>
      <c r="I276" s="2" t="s">
        <v>319</v>
      </c>
      <c r="J276" s="2" t="s">
        <v>177</v>
      </c>
      <c r="L276" s="2" t="s">
        <v>1060</v>
      </c>
      <c r="M276" s="5">
        <v>44325.0</v>
      </c>
      <c r="N276" s="2" t="s">
        <v>7194</v>
      </c>
      <c r="O276" s="6" t="s">
        <v>7195</v>
      </c>
      <c r="P276" s="7" t="str">
        <f>HYPERLINK("https://drive.google.com/file/d/1s2bRiluDzxeePyO-2epe0KWQZUyw7hYE/view?usp=drivesdk","AMJAD AHMED JUMAAH - Modern sports training theories")</f>
        <v>AMJAD AHMED JUMAAH - Modern sports training theories</v>
      </c>
      <c r="Q276" s="2" t="s">
        <v>7196</v>
      </c>
      <c r="R276" s="2"/>
      <c r="S276" s="2"/>
      <c r="T276" s="2"/>
      <c r="U276" s="2"/>
      <c r="V276" s="2"/>
    </row>
    <row r="277">
      <c r="A277" s="4">
        <v>44325.917917025465</v>
      </c>
      <c r="B277" s="2" t="s">
        <v>4887</v>
      </c>
      <c r="C277" s="2" t="s">
        <v>7197</v>
      </c>
      <c r="D277" s="2" t="s">
        <v>158</v>
      </c>
      <c r="E277" s="2" t="s">
        <v>159</v>
      </c>
      <c r="F277" s="2" t="s">
        <v>152</v>
      </c>
      <c r="G277" s="2" t="s">
        <v>153</v>
      </c>
      <c r="H277" s="2" t="s">
        <v>7198</v>
      </c>
      <c r="I277" s="2" t="s">
        <v>5026</v>
      </c>
      <c r="J277" s="2" t="s">
        <v>177</v>
      </c>
      <c r="K277" s="2" t="s">
        <v>614</v>
      </c>
      <c r="L277" s="2" t="s">
        <v>1060</v>
      </c>
      <c r="M277" s="5">
        <v>44325.0</v>
      </c>
      <c r="N277" s="2" t="s">
        <v>7199</v>
      </c>
      <c r="O277" s="6" t="s">
        <v>7200</v>
      </c>
      <c r="P277" s="7" t="str">
        <f>HYPERLINK("https://drive.google.com/file/d/1-L3GSgg8oIMAJIa-JPZBDLmdNMLp7iH5/view?usp=drivesdk","hewa mohammed ameen nabee - Modern sports training theories")</f>
        <v>hewa mohammed ameen nabee - Modern sports training theories</v>
      </c>
      <c r="Q277" s="2" t="s">
        <v>7201</v>
      </c>
      <c r="R277" s="2"/>
      <c r="S277" s="2"/>
      <c r="T277" s="2"/>
      <c r="U277" s="2"/>
      <c r="V277" s="2"/>
    </row>
    <row r="278">
      <c r="A278" s="4">
        <v>44325.91806309028</v>
      </c>
      <c r="B278" s="2" t="s">
        <v>4887</v>
      </c>
      <c r="C278" s="8" t="s">
        <v>7202</v>
      </c>
      <c r="D278" s="2" t="s">
        <v>158</v>
      </c>
      <c r="E278" s="2" t="s">
        <v>172</v>
      </c>
      <c r="F278" s="8" t="s">
        <v>923</v>
      </c>
      <c r="G278" s="8" t="s">
        <v>3070</v>
      </c>
      <c r="H278" s="8" t="s">
        <v>1869</v>
      </c>
      <c r="I278" s="2" t="s">
        <v>6597</v>
      </c>
      <c r="J278" s="2" t="s">
        <v>197</v>
      </c>
      <c r="L278" s="2" t="s">
        <v>1060</v>
      </c>
      <c r="M278" s="5">
        <v>44325.0</v>
      </c>
      <c r="N278" s="2" t="s">
        <v>7203</v>
      </c>
      <c r="O278" s="6" t="s">
        <v>7204</v>
      </c>
      <c r="P278" s="7" t="str">
        <f>HYPERLINK("https://drive.google.com/file/d/1LRVPECgtuuOMKey9tiYbmGmOl-7rhbqm/view?usp=drivesdk","ئازا کامران - Modern sports training theories")</f>
        <v>ئازا کامران - Modern sports training theories</v>
      </c>
      <c r="Q278" s="2" t="s">
        <v>7205</v>
      </c>
      <c r="R278" s="2"/>
      <c r="S278" s="2"/>
      <c r="T278" s="2"/>
      <c r="U278" s="2"/>
      <c r="V278" s="2"/>
    </row>
    <row r="279">
      <c r="A279" s="4">
        <v>44325.918114687505</v>
      </c>
      <c r="B279" s="2" t="s">
        <v>4887</v>
      </c>
      <c r="C279" s="2" t="s">
        <v>1508</v>
      </c>
      <c r="D279" s="2" t="s">
        <v>158</v>
      </c>
      <c r="E279" s="2" t="s">
        <v>172</v>
      </c>
      <c r="F279" s="2" t="s">
        <v>152</v>
      </c>
      <c r="G279" s="2" t="s">
        <v>153</v>
      </c>
      <c r="H279" s="2" t="s">
        <v>341</v>
      </c>
      <c r="I279" s="2" t="s">
        <v>1004</v>
      </c>
      <c r="J279" s="2" t="s">
        <v>177</v>
      </c>
      <c r="K279" s="2" t="s">
        <v>7206</v>
      </c>
      <c r="L279" s="2" t="s">
        <v>1060</v>
      </c>
      <c r="M279" s="5">
        <v>44325.0</v>
      </c>
      <c r="N279" s="2" t="s">
        <v>7207</v>
      </c>
      <c r="O279" s="6" t="s">
        <v>7208</v>
      </c>
      <c r="P279" s="7" t="str">
        <f>HYPERLINK("https://drive.google.com/file/d/1g918R63kqdPbBoGqaMEq4h3BEAXjxSpC/view?usp=drivesdk","DLAWER KARIM HUMER - Modern sports training theories")</f>
        <v>DLAWER KARIM HUMER - Modern sports training theories</v>
      </c>
      <c r="Q279" s="2" t="s">
        <v>7209</v>
      </c>
      <c r="R279" s="2"/>
      <c r="S279" s="2"/>
      <c r="T279" s="2"/>
      <c r="U279" s="2"/>
      <c r="V279" s="2"/>
    </row>
    <row r="280">
      <c r="A280" s="4">
        <v>44325.91832128473</v>
      </c>
      <c r="B280" s="2" t="s">
        <v>4887</v>
      </c>
      <c r="C280" s="2" t="s">
        <v>7210</v>
      </c>
      <c r="D280" s="2" t="s">
        <v>171</v>
      </c>
      <c r="E280" s="2" t="s">
        <v>172</v>
      </c>
      <c r="F280" s="2" t="s">
        <v>229</v>
      </c>
      <c r="G280" s="2" t="s">
        <v>275</v>
      </c>
      <c r="H280" s="2" t="s">
        <v>816</v>
      </c>
      <c r="I280" s="2" t="s">
        <v>4941</v>
      </c>
      <c r="J280" s="2" t="s">
        <v>197</v>
      </c>
      <c r="L280" s="2" t="s">
        <v>1060</v>
      </c>
      <c r="M280" s="5">
        <v>44325.0</v>
      </c>
      <c r="N280" s="2" t="s">
        <v>7211</v>
      </c>
      <c r="O280" s="6" t="s">
        <v>7212</v>
      </c>
      <c r="P280" s="7" t="str">
        <f>HYPERLINK("https://drive.google.com/file/d/17eCnAvLw0h9ki9acU43TNtcfPFbWdZ3m/view?usp=drivesdk","Bestoon Akram Ahmad  - Modern sports training theories")</f>
        <v>Bestoon Akram Ahmad  - Modern sports training theories</v>
      </c>
      <c r="Q280" s="2" t="s">
        <v>7213</v>
      </c>
      <c r="R280" s="2"/>
      <c r="S280" s="2"/>
      <c r="T280" s="2"/>
      <c r="U280" s="2"/>
      <c r="V280" s="2"/>
    </row>
    <row r="281">
      <c r="A281" s="4">
        <v>44325.91833328704</v>
      </c>
      <c r="B281" s="2" t="s">
        <v>4887</v>
      </c>
      <c r="C281" s="2" t="s">
        <v>1516</v>
      </c>
      <c r="D281" s="2" t="s">
        <v>171</v>
      </c>
      <c r="E281" s="2" t="s">
        <v>202</v>
      </c>
      <c r="F281" s="2" t="s">
        <v>6510</v>
      </c>
      <c r="G281" s="2" t="s">
        <v>7214</v>
      </c>
      <c r="H281" s="2" t="s">
        <v>4970</v>
      </c>
      <c r="I281" s="2" t="s">
        <v>361</v>
      </c>
      <c r="J281" s="2" t="s">
        <v>177</v>
      </c>
      <c r="K281" s="2" t="s">
        <v>7215</v>
      </c>
      <c r="L281" s="2" t="s">
        <v>1060</v>
      </c>
      <c r="M281" s="5">
        <v>44325.0</v>
      </c>
      <c r="N281" s="2" t="s">
        <v>7216</v>
      </c>
      <c r="O281" s="6" t="s">
        <v>7217</v>
      </c>
      <c r="P281" s="7" t="str">
        <f>HYPERLINK("https://drive.google.com/file/d/1Gn40V-ygByUq5i7kjSlrMU9j3SQd-aFq/view?usp=drivesdk","MUMTAZ AHMED AMEEN - Modern sports training theories")</f>
        <v>MUMTAZ AHMED AMEEN - Modern sports training theories</v>
      </c>
      <c r="Q281" s="2" t="s">
        <v>7218</v>
      </c>
      <c r="R281" s="2"/>
      <c r="S281" s="2"/>
      <c r="T281" s="2"/>
      <c r="U281" s="2"/>
      <c r="V281" s="2"/>
    </row>
    <row r="282">
      <c r="A282" s="4">
        <v>44325.91840862269</v>
      </c>
      <c r="B282" s="2" t="s">
        <v>4887</v>
      </c>
      <c r="C282" s="2" t="s">
        <v>7219</v>
      </c>
      <c r="D282" s="2" t="s">
        <v>158</v>
      </c>
      <c r="E282" s="2" t="s">
        <v>159</v>
      </c>
      <c r="F282" s="2" t="s">
        <v>2834</v>
      </c>
      <c r="G282" s="8" t="s">
        <v>7220</v>
      </c>
      <c r="H282" s="8" t="s">
        <v>5552</v>
      </c>
      <c r="I282" s="2" t="s">
        <v>7221</v>
      </c>
      <c r="J282" s="2" t="s">
        <v>197</v>
      </c>
      <c r="L282" s="2" t="s">
        <v>1060</v>
      </c>
      <c r="M282" s="5">
        <v>44325.0</v>
      </c>
      <c r="N282" s="2" t="s">
        <v>7222</v>
      </c>
      <c r="O282" s="6" t="s">
        <v>7223</v>
      </c>
      <c r="P282" s="7" t="str">
        <f>HYPERLINK("https://drive.google.com/file/d/1TpE69FPIQ7gk1ZQX9kC35_7NY0WPkqmH/view?usp=drivesdk","sherwan omar rasool - Modern sports training theories")</f>
        <v>sherwan omar rasool - Modern sports training theories</v>
      </c>
      <c r="Q282" s="2" t="s">
        <v>7224</v>
      </c>
      <c r="R282" s="2"/>
      <c r="S282" s="2"/>
      <c r="T282" s="2"/>
      <c r="U282" s="2"/>
      <c r="V282" s="2"/>
    </row>
    <row r="283">
      <c r="A283" s="4">
        <v>44325.91845627315</v>
      </c>
      <c r="B283" s="2" t="s">
        <v>4887</v>
      </c>
      <c r="C283" s="2" t="s">
        <v>7225</v>
      </c>
      <c r="D283" s="2" t="s">
        <v>158</v>
      </c>
      <c r="E283" s="2" t="s">
        <v>159</v>
      </c>
      <c r="F283" s="2" t="s">
        <v>1289</v>
      </c>
      <c r="G283" s="2" t="s">
        <v>1483</v>
      </c>
      <c r="H283" s="2" t="s">
        <v>2005</v>
      </c>
      <c r="I283" s="2" t="s">
        <v>2252</v>
      </c>
      <c r="J283" s="2" t="s">
        <v>177</v>
      </c>
      <c r="L283" s="2" t="s">
        <v>1060</v>
      </c>
      <c r="M283" s="5">
        <v>44325.0</v>
      </c>
      <c r="N283" s="2" t="s">
        <v>7226</v>
      </c>
      <c r="O283" s="6" t="s">
        <v>7227</v>
      </c>
      <c r="P283" s="7" t="str">
        <f>HYPERLINK("https://drive.google.com/file/d/1pdVY6-zFxR0IaLddJArdOkWLyIE5fRnd/view?usp=drivesdk","Khlood Noori saeed - Modern sports training theories")</f>
        <v>Khlood Noori saeed - Modern sports training theories</v>
      </c>
      <c r="Q283" s="2" t="s">
        <v>7228</v>
      </c>
      <c r="R283" s="2"/>
      <c r="S283" s="2"/>
      <c r="T283" s="2"/>
      <c r="U283" s="2"/>
      <c r="V283" s="2"/>
    </row>
    <row r="284">
      <c r="A284" s="4">
        <v>44325.9184825463</v>
      </c>
      <c r="B284" s="2" t="s">
        <v>4887</v>
      </c>
      <c r="C284" s="2" t="s">
        <v>4167</v>
      </c>
      <c r="D284" s="2" t="s">
        <v>158</v>
      </c>
      <c r="E284" s="2" t="s">
        <v>159</v>
      </c>
      <c r="F284" s="2" t="s">
        <v>221</v>
      </c>
      <c r="G284" s="2" t="s">
        <v>4960</v>
      </c>
      <c r="H284" s="2" t="s">
        <v>4168</v>
      </c>
      <c r="I284" s="2" t="s">
        <v>4169</v>
      </c>
      <c r="J284" s="2" t="s">
        <v>197</v>
      </c>
      <c r="L284" s="2" t="s">
        <v>1060</v>
      </c>
      <c r="M284" s="5">
        <v>44325.0</v>
      </c>
      <c r="N284" s="2" t="s">
        <v>7229</v>
      </c>
      <c r="O284" s="6" t="s">
        <v>7230</v>
      </c>
      <c r="P284" s="7" t="str">
        <f>HYPERLINK("https://drive.google.com/file/d/1Rv2PXpwsxPh3PJ63_JhIxz4qbksrFiDZ/view?usp=drivesdk","Aref Ghaderi  - Modern sports training theories")</f>
        <v>Aref Ghaderi  - Modern sports training theories</v>
      </c>
      <c r="Q284" s="2" t="s">
        <v>7231</v>
      </c>
      <c r="R284" s="2"/>
      <c r="S284" s="2"/>
      <c r="T284" s="2"/>
      <c r="U284" s="2"/>
      <c r="V284" s="2"/>
    </row>
    <row r="285">
      <c r="A285" s="4">
        <v>44325.91851563657</v>
      </c>
      <c r="B285" s="2" t="s">
        <v>4887</v>
      </c>
      <c r="C285" s="2" t="s">
        <v>260</v>
      </c>
      <c r="D285" s="2" t="s">
        <v>171</v>
      </c>
      <c r="E285" s="2" t="s">
        <v>202</v>
      </c>
      <c r="F285" s="2" t="s">
        <v>152</v>
      </c>
      <c r="G285" s="2" t="s">
        <v>275</v>
      </c>
      <c r="H285" s="2" t="s">
        <v>527</v>
      </c>
      <c r="I285" s="2" t="s">
        <v>262</v>
      </c>
      <c r="J285" s="2" t="s">
        <v>164</v>
      </c>
      <c r="K285" s="2" t="s">
        <v>3252</v>
      </c>
      <c r="L285" s="2" t="s">
        <v>1060</v>
      </c>
      <c r="M285" s="5">
        <v>44325.0</v>
      </c>
      <c r="N285" s="2" t="s">
        <v>7232</v>
      </c>
      <c r="O285" s="6" t="s">
        <v>7233</v>
      </c>
      <c r="P285" s="7" t="str">
        <f>HYPERLINK("https://drive.google.com/file/d/1-Nk304Yx1t7ncSO0JqklheN9Iq_3WR-2/view?usp=drivesdk","saadaldeen muhammad nuri saed - Modern sports training theories")</f>
        <v>saadaldeen muhammad nuri saed - Modern sports training theories</v>
      </c>
      <c r="Q285" s="2" t="s">
        <v>7234</v>
      </c>
      <c r="R285" s="2"/>
      <c r="S285" s="2"/>
      <c r="T285" s="2"/>
      <c r="U285" s="2"/>
      <c r="V285" s="2"/>
    </row>
    <row r="286">
      <c r="A286" s="4">
        <v>44325.91871190972</v>
      </c>
      <c r="B286" s="2" t="s">
        <v>4887</v>
      </c>
      <c r="C286" s="2" t="s">
        <v>960</v>
      </c>
      <c r="D286" s="2" t="s">
        <v>158</v>
      </c>
      <c r="E286" s="2" t="s">
        <v>159</v>
      </c>
      <c r="F286" s="2" t="s">
        <v>6510</v>
      </c>
      <c r="G286" s="2" t="s">
        <v>222</v>
      </c>
      <c r="H286" s="2" t="s">
        <v>962</v>
      </c>
      <c r="I286" s="2" t="s">
        <v>963</v>
      </c>
      <c r="J286" s="2" t="s">
        <v>197</v>
      </c>
      <c r="L286" s="2" t="s">
        <v>1060</v>
      </c>
      <c r="M286" s="5">
        <v>44325.0</v>
      </c>
      <c r="N286" s="2" t="s">
        <v>7235</v>
      </c>
      <c r="O286" s="6" t="s">
        <v>7236</v>
      </c>
      <c r="P286" s="7" t="str">
        <f>HYPERLINK("https://drive.google.com/file/d/1rddzIK6ETsCf1ZzkizpVAObY_INQHx89/view?usp=drivesdk","Muna salah al-deen yousif  - Modern sports training theories")</f>
        <v>Muna salah al-deen yousif  - Modern sports training theories</v>
      </c>
      <c r="Q286" s="2" t="s">
        <v>7237</v>
      </c>
      <c r="R286" s="2"/>
      <c r="S286" s="2"/>
      <c r="T286" s="2"/>
      <c r="U286" s="2"/>
      <c r="V286" s="2"/>
    </row>
    <row r="287">
      <c r="A287" s="4">
        <v>44325.91888383102</v>
      </c>
      <c r="B287" s="2" t="s">
        <v>4887</v>
      </c>
      <c r="C287" s="2" t="s">
        <v>7238</v>
      </c>
      <c r="D287" s="2" t="s">
        <v>171</v>
      </c>
      <c r="E287" s="2" t="s">
        <v>202</v>
      </c>
      <c r="F287" s="2" t="s">
        <v>6405</v>
      </c>
      <c r="G287" s="2" t="s">
        <v>7239</v>
      </c>
      <c r="H287" s="2" t="s">
        <v>7240</v>
      </c>
      <c r="I287" s="2" t="s">
        <v>7241</v>
      </c>
      <c r="J287" s="2" t="s">
        <v>187</v>
      </c>
      <c r="K287" s="2" t="s">
        <v>7242</v>
      </c>
      <c r="L287" s="2" t="s">
        <v>1060</v>
      </c>
      <c r="M287" s="5">
        <v>44325.0</v>
      </c>
      <c r="N287" s="2" t="s">
        <v>7243</v>
      </c>
      <c r="O287" s="6" t="s">
        <v>7244</v>
      </c>
      <c r="P287" s="7" t="str">
        <f>HYPERLINK("https://drive.google.com/file/d/1-DW9e4rFeyaFrFukC4mB0cYF_IR5B9JH/view?usp=drivesdk","Assist porf dr Hadeel Dahee Abdullah  - Modern sports training theories")</f>
        <v>Assist porf dr Hadeel Dahee Abdullah  - Modern sports training theories</v>
      </c>
      <c r="Q287" s="2" t="s">
        <v>7245</v>
      </c>
      <c r="R287" s="2"/>
      <c r="S287" s="2"/>
      <c r="T287" s="2"/>
      <c r="U287" s="2"/>
      <c r="V287" s="2"/>
    </row>
    <row r="288">
      <c r="A288" s="4">
        <v>44325.91899385417</v>
      </c>
      <c r="B288" s="2" t="s">
        <v>4887</v>
      </c>
      <c r="C288" s="2" t="s">
        <v>7246</v>
      </c>
      <c r="D288" s="2" t="s">
        <v>158</v>
      </c>
      <c r="E288" s="2" t="s">
        <v>159</v>
      </c>
      <c r="F288" s="2" t="s">
        <v>229</v>
      </c>
      <c r="G288" s="2" t="s">
        <v>230</v>
      </c>
      <c r="H288" s="2" t="s">
        <v>7247</v>
      </c>
      <c r="I288" s="2" t="s">
        <v>7248</v>
      </c>
      <c r="J288" s="2" t="s">
        <v>197</v>
      </c>
      <c r="K288" s="2" t="s">
        <v>710</v>
      </c>
      <c r="L288" s="2" t="s">
        <v>1060</v>
      </c>
      <c r="M288" s="5">
        <v>44325.0</v>
      </c>
      <c r="N288" s="2" t="s">
        <v>7249</v>
      </c>
      <c r="O288" s="6" t="s">
        <v>7250</v>
      </c>
      <c r="P288" s="7" t="str">
        <f>HYPERLINK("https://drive.google.com/file/d/1oM1CgSdXPy4-5hLl2IJqcZHq7o7kMZbq/view?usp=drivesdk","Mahdi Azeez Qader - Modern sports training theories")</f>
        <v>Mahdi Azeez Qader - Modern sports training theories</v>
      </c>
      <c r="Q288" s="2" t="s">
        <v>7251</v>
      </c>
      <c r="R288" s="2"/>
      <c r="S288" s="2"/>
      <c r="T288" s="2"/>
      <c r="U288" s="2"/>
      <c r="V288" s="2"/>
    </row>
    <row r="289">
      <c r="A289" s="4">
        <v>44325.91899814815</v>
      </c>
      <c r="B289" s="2" t="s">
        <v>4887</v>
      </c>
      <c r="C289" s="2" t="s">
        <v>4056</v>
      </c>
      <c r="D289" s="2" t="s">
        <v>158</v>
      </c>
      <c r="E289" s="2" t="s">
        <v>159</v>
      </c>
      <c r="F289" s="2" t="s">
        <v>229</v>
      </c>
      <c r="G289" s="2" t="s">
        <v>222</v>
      </c>
      <c r="H289" s="2" t="s">
        <v>899</v>
      </c>
      <c r="I289" s="2" t="s">
        <v>2210</v>
      </c>
      <c r="J289" s="2" t="s">
        <v>177</v>
      </c>
      <c r="K289" s="2" t="s">
        <v>710</v>
      </c>
      <c r="L289" s="2" t="s">
        <v>1060</v>
      </c>
      <c r="M289" s="5">
        <v>44325.0</v>
      </c>
      <c r="N289" s="2" t="s">
        <v>7252</v>
      </c>
      <c r="O289" s="6" t="s">
        <v>7253</v>
      </c>
      <c r="P289" s="7" t="str">
        <f>HYPERLINK("https://drive.google.com/file/d/1eDBDqchTmqnboMrJ2TYV2OsZlG8iqOaP/view?usp=drivesdk","Haideh Ghaderi  - Modern sports training theories")</f>
        <v>Haideh Ghaderi  - Modern sports training theories</v>
      </c>
      <c r="Q289" s="2" t="s">
        <v>7254</v>
      </c>
      <c r="R289" s="2"/>
      <c r="S289" s="2"/>
      <c r="T289" s="2"/>
      <c r="U289" s="2"/>
      <c r="V289" s="2"/>
    </row>
    <row r="290">
      <c r="A290" s="4">
        <v>44325.91906885417</v>
      </c>
      <c r="B290" s="2" t="s">
        <v>4887</v>
      </c>
      <c r="C290" s="2" t="s">
        <v>7255</v>
      </c>
      <c r="D290" s="2" t="s">
        <v>158</v>
      </c>
      <c r="E290" s="2" t="s">
        <v>159</v>
      </c>
      <c r="F290" s="8" t="s">
        <v>7256</v>
      </c>
      <c r="G290" s="8" t="s">
        <v>7257</v>
      </c>
      <c r="H290" s="8" t="s">
        <v>5552</v>
      </c>
      <c r="I290" s="2" t="s">
        <v>7258</v>
      </c>
      <c r="J290" s="2" t="s">
        <v>197</v>
      </c>
      <c r="L290" s="2" t="s">
        <v>1060</v>
      </c>
      <c r="M290" s="5">
        <v>44325.0</v>
      </c>
      <c r="N290" s="2" t="s">
        <v>7259</v>
      </c>
      <c r="O290" s="6" t="s">
        <v>7260</v>
      </c>
      <c r="P290" s="7" t="str">
        <f>HYPERLINK("https://drive.google.com/file/d/1V79xEhzYxWW69oMcheKmG5jhaIoZ0kFJ/view?usp=drivesdk","Sozan Talib Mohammed  - Modern sports training theories")</f>
        <v>Sozan Talib Mohammed  - Modern sports training theories</v>
      </c>
      <c r="Q290" s="2" t="s">
        <v>7261</v>
      </c>
      <c r="R290" s="2"/>
      <c r="S290" s="2"/>
      <c r="T290" s="2"/>
      <c r="U290" s="2"/>
      <c r="V290" s="2"/>
    </row>
    <row r="291">
      <c r="A291" s="4">
        <v>44325.919187824074</v>
      </c>
      <c r="B291" s="2" t="s">
        <v>4887</v>
      </c>
      <c r="C291" s="2" t="s">
        <v>7262</v>
      </c>
      <c r="D291" s="2" t="s">
        <v>158</v>
      </c>
      <c r="E291" s="2" t="s">
        <v>159</v>
      </c>
      <c r="F291" s="2" t="s">
        <v>1571</v>
      </c>
      <c r="G291" s="2" t="s">
        <v>7263</v>
      </c>
      <c r="H291" s="2" t="s">
        <v>7264</v>
      </c>
      <c r="I291" s="2" t="s">
        <v>1625</v>
      </c>
      <c r="J291" s="2" t="s">
        <v>197</v>
      </c>
      <c r="K291" s="2" t="s">
        <v>710</v>
      </c>
      <c r="L291" s="2" t="s">
        <v>1060</v>
      </c>
      <c r="M291" s="5">
        <v>44325.0</v>
      </c>
      <c r="N291" s="2" t="s">
        <v>7265</v>
      </c>
      <c r="O291" s="6" t="s">
        <v>7266</v>
      </c>
      <c r="P291" s="7" t="str">
        <f>HYPERLINK("https://drive.google.com/file/d/1evZVRRBpFOEQwot4IcklmmBnESEnl7L-/view?usp=drivesdk","ARAM TAHA YOUSIF - Modern sports training theories")</f>
        <v>ARAM TAHA YOUSIF - Modern sports training theories</v>
      </c>
      <c r="Q291" s="2" t="s">
        <v>7267</v>
      </c>
      <c r="R291" s="2"/>
      <c r="S291" s="2"/>
      <c r="T291" s="2"/>
      <c r="U291" s="2"/>
      <c r="V291" s="2"/>
    </row>
    <row r="292">
      <c r="A292" s="4">
        <v>44325.919269502316</v>
      </c>
      <c r="B292" s="2" t="s">
        <v>4887</v>
      </c>
      <c r="C292" s="2" t="s">
        <v>7268</v>
      </c>
      <c r="D292" s="2" t="s">
        <v>171</v>
      </c>
      <c r="E292" s="2" t="s">
        <v>172</v>
      </c>
      <c r="F292" s="2" t="s">
        <v>610</v>
      </c>
      <c r="G292" s="2" t="s">
        <v>916</v>
      </c>
      <c r="H292" s="2" t="s">
        <v>4882</v>
      </c>
      <c r="I292" s="2" t="s">
        <v>437</v>
      </c>
      <c r="J292" s="2" t="s">
        <v>197</v>
      </c>
      <c r="L292" s="2" t="s">
        <v>1060</v>
      </c>
      <c r="M292" s="5">
        <v>44325.0</v>
      </c>
      <c r="N292" s="2" t="s">
        <v>7269</v>
      </c>
      <c r="O292" s="6" t="s">
        <v>7270</v>
      </c>
      <c r="P292" s="7" t="str">
        <f>HYPERLINK("https://drive.google.com/file/d/1jaSp3HYpidbw9evhGX3DPao0XJGl8dXg/view?usp=drivesdk","Dr. NAQEE HAMZAH JASIM  AL SIYAF - Modern sports training theories")</f>
        <v>Dr. NAQEE HAMZAH JASIM  AL SIYAF - Modern sports training theories</v>
      </c>
      <c r="Q292" s="2" t="s">
        <v>7271</v>
      </c>
      <c r="R292" s="2"/>
      <c r="S292" s="2"/>
      <c r="T292" s="2"/>
      <c r="U292" s="2"/>
      <c r="V292" s="2"/>
    </row>
    <row r="293">
      <c r="A293" s="4">
        <v>44325.91937420139</v>
      </c>
      <c r="B293" s="2" t="s">
        <v>4887</v>
      </c>
      <c r="C293" s="2" t="s">
        <v>502</v>
      </c>
      <c r="D293" s="2" t="s">
        <v>171</v>
      </c>
      <c r="E293" s="2" t="s">
        <v>202</v>
      </c>
      <c r="F293" s="8" t="s">
        <v>503</v>
      </c>
      <c r="G293" s="8" t="s">
        <v>504</v>
      </c>
      <c r="H293" s="8" t="s">
        <v>505</v>
      </c>
      <c r="I293" s="2" t="s">
        <v>506</v>
      </c>
      <c r="J293" s="2" t="s">
        <v>197</v>
      </c>
      <c r="L293" s="2" t="s">
        <v>1060</v>
      </c>
      <c r="M293" s="5">
        <v>44325.0</v>
      </c>
      <c r="N293" s="2" t="s">
        <v>7272</v>
      </c>
      <c r="O293" s="6" t="s">
        <v>7273</v>
      </c>
      <c r="P293" s="7" t="str">
        <f>HYPERLINK("https://drive.google.com/file/d/1gdXuWi1VeD1mVpVtnr6JY-pBDWN4uf2e/view?usp=drivesdk","Hiam Sadiq Ahmed - Modern sports training theories")</f>
        <v>Hiam Sadiq Ahmed - Modern sports training theories</v>
      </c>
      <c r="Q293" s="2" t="s">
        <v>7274</v>
      </c>
      <c r="R293" s="2"/>
      <c r="S293" s="2"/>
      <c r="T293" s="2"/>
      <c r="U293" s="2"/>
      <c r="V293" s="2"/>
    </row>
    <row r="294">
      <c r="A294" s="4">
        <v>44325.91941688657</v>
      </c>
      <c r="B294" s="2" t="s">
        <v>4887</v>
      </c>
      <c r="C294" s="2" t="s">
        <v>7275</v>
      </c>
      <c r="D294" s="2" t="s">
        <v>7276</v>
      </c>
      <c r="E294" s="2" t="s">
        <v>593</v>
      </c>
      <c r="F294" s="2" t="s">
        <v>152</v>
      </c>
      <c r="G294" s="2" t="s">
        <v>7277</v>
      </c>
      <c r="H294" s="2" t="s">
        <v>370</v>
      </c>
      <c r="I294" s="2" t="s">
        <v>5033</v>
      </c>
      <c r="J294" s="2" t="s">
        <v>197</v>
      </c>
      <c r="L294" s="2" t="s">
        <v>1060</v>
      </c>
      <c r="M294" s="5">
        <v>44325.0</v>
      </c>
      <c r="N294" s="2" t="s">
        <v>7278</v>
      </c>
      <c r="O294" s="6" t="s">
        <v>7279</v>
      </c>
      <c r="P294" s="7" t="str">
        <f>HYPERLINK("https://drive.google.com/file/d/1ZVBxNJNRLROvu7EIIAsAHX7mAPNFJr0l/view?usp=drivesdk","hawsar ramadhan aulla - Modern sports training theories")</f>
        <v>hawsar ramadhan aulla - Modern sports training theories</v>
      </c>
      <c r="Q294" s="2" t="s">
        <v>7280</v>
      </c>
      <c r="R294" s="2"/>
      <c r="S294" s="2"/>
      <c r="T294" s="2"/>
      <c r="U294" s="2"/>
      <c r="V294" s="2"/>
    </row>
    <row r="295">
      <c r="A295" s="4">
        <v>44325.91945622685</v>
      </c>
      <c r="B295" s="2" t="s">
        <v>4887</v>
      </c>
      <c r="C295" s="2" t="s">
        <v>5011</v>
      </c>
      <c r="D295" s="2" t="s">
        <v>158</v>
      </c>
      <c r="E295" s="2" t="s">
        <v>159</v>
      </c>
      <c r="F295" s="2" t="s">
        <v>213</v>
      </c>
      <c r="G295" s="2" t="s">
        <v>275</v>
      </c>
      <c r="H295" s="2" t="s">
        <v>5012</v>
      </c>
      <c r="I295" s="2" t="s">
        <v>918</v>
      </c>
      <c r="J295" s="2" t="s">
        <v>197</v>
      </c>
      <c r="L295" s="2" t="s">
        <v>1060</v>
      </c>
      <c r="M295" s="5">
        <v>44325.0</v>
      </c>
      <c r="N295" s="2" t="s">
        <v>7281</v>
      </c>
      <c r="O295" s="6" t="s">
        <v>7282</v>
      </c>
      <c r="P295" s="7" t="str">
        <f>HYPERLINK("https://drive.google.com/file/d/1qb2Wt-sQFz3Bro9hDMMZ4cP8lwyQsRNK/view?usp=drivesdk","Rwkhsar Nabe Maqdid - Modern sports training theories")</f>
        <v>Rwkhsar Nabe Maqdid - Modern sports training theories</v>
      </c>
      <c r="Q295" s="2" t="s">
        <v>7283</v>
      </c>
      <c r="R295" s="2"/>
      <c r="S295" s="2"/>
      <c r="T295" s="2"/>
      <c r="U295" s="2"/>
      <c r="V295" s="2"/>
    </row>
    <row r="296">
      <c r="A296" s="4">
        <v>44325.919691574076</v>
      </c>
      <c r="B296" s="2" t="s">
        <v>4887</v>
      </c>
      <c r="C296" s="2" t="s">
        <v>7284</v>
      </c>
      <c r="D296" s="2" t="s">
        <v>158</v>
      </c>
      <c r="E296" s="2" t="s">
        <v>7285</v>
      </c>
      <c r="F296" s="2" t="s">
        <v>7286</v>
      </c>
      <c r="G296" s="2" t="s">
        <v>7287</v>
      </c>
      <c r="H296" s="2" t="s">
        <v>7288</v>
      </c>
      <c r="I296" s="2" t="s">
        <v>7289</v>
      </c>
      <c r="J296" s="2" t="s">
        <v>177</v>
      </c>
      <c r="K296" s="2" t="s">
        <v>7290</v>
      </c>
      <c r="L296" s="2" t="s">
        <v>1060</v>
      </c>
      <c r="M296" s="5">
        <v>44325.0</v>
      </c>
      <c r="N296" s="2" t="s">
        <v>7291</v>
      </c>
      <c r="O296" s="6" t="s">
        <v>7292</v>
      </c>
      <c r="P296" s="7" t="str">
        <f>HYPERLINK("https://drive.google.com/file/d/1DRv3eG_0IFaFQvvvkYHTKCEXFnKeeGot/view?usp=drivesdk","Coach Rita Yona - Modern sports training theories")</f>
        <v>Coach Rita Yona - Modern sports training theories</v>
      </c>
      <c r="Q296" s="2" t="s">
        <v>7293</v>
      </c>
      <c r="R296" s="2"/>
      <c r="S296" s="2"/>
      <c r="T296" s="2"/>
      <c r="U296" s="2"/>
      <c r="V296" s="2"/>
    </row>
    <row r="297">
      <c r="A297" s="4">
        <v>44325.91969458333</v>
      </c>
      <c r="B297" s="2" t="s">
        <v>4887</v>
      </c>
      <c r="C297" s="2" t="s">
        <v>7294</v>
      </c>
      <c r="D297" s="2" t="s">
        <v>171</v>
      </c>
      <c r="E297" s="2" t="s">
        <v>202</v>
      </c>
      <c r="F297" s="2" t="s">
        <v>1509</v>
      </c>
      <c r="G297" s="2" t="s">
        <v>230</v>
      </c>
      <c r="H297" s="2" t="s">
        <v>7295</v>
      </c>
      <c r="I297" s="2" t="s">
        <v>3857</v>
      </c>
      <c r="J297" s="2" t="s">
        <v>197</v>
      </c>
      <c r="L297" s="2" t="s">
        <v>1060</v>
      </c>
      <c r="M297" s="5">
        <v>44325.0</v>
      </c>
      <c r="N297" s="2" t="s">
        <v>7296</v>
      </c>
      <c r="O297" s="6" t="s">
        <v>7297</v>
      </c>
      <c r="P297" s="7" t="str">
        <f>HYPERLINK("https://drive.google.com/file/d/1W9nP3ZX5kt6AN4wq3Ph_xWva8cTViHd1/view?usp=drivesdk","nasih othman hamadameen - Modern sports training theories")</f>
        <v>nasih othman hamadameen - Modern sports training theories</v>
      </c>
      <c r="Q297" s="2" t="s">
        <v>7298</v>
      </c>
      <c r="R297" s="2"/>
      <c r="S297" s="2"/>
      <c r="T297" s="2"/>
      <c r="U297" s="2"/>
      <c r="V297" s="2"/>
    </row>
    <row r="298">
      <c r="A298" s="4">
        <v>44325.9197369676</v>
      </c>
      <c r="B298" s="2" t="s">
        <v>4887</v>
      </c>
      <c r="C298" s="2" t="s">
        <v>4985</v>
      </c>
      <c r="D298" s="2" t="s">
        <v>158</v>
      </c>
      <c r="E298" s="2" t="s">
        <v>172</v>
      </c>
      <c r="F298" s="2" t="s">
        <v>152</v>
      </c>
      <c r="G298" s="2" t="s">
        <v>7299</v>
      </c>
      <c r="H298" s="2" t="s">
        <v>341</v>
      </c>
      <c r="I298" s="2" t="s">
        <v>342</v>
      </c>
      <c r="J298" s="2" t="s">
        <v>197</v>
      </c>
      <c r="L298" s="2" t="s">
        <v>1060</v>
      </c>
      <c r="M298" s="5">
        <v>44325.0</v>
      </c>
      <c r="N298" s="2" t="s">
        <v>7300</v>
      </c>
      <c r="O298" s="6" t="s">
        <v>7301</v>
      </c>
      <c r="P298" s="7" t="str">
        <f>HYPERLINK("https://drive.google.com/file/d/1PNmIourwUBzhTQq8gMv7CA2m2DT-uP_T/view?usp=drivesdk","kosrat hussin qader - Modern sports training theories")</f>
        <v>kosrat hussin qader - Modern sports training theories</v>
      </c>
      <c r="Q298" s="2" t="s">
        <v>7302</v>
      </c>
      <c r="R298" s="2"/>
      <c r="S298" s="2"/>
      <c r="T298" s="2"/>
      <c r="U298" s="2"/>
      <c r="V298" s="2"/>
    </row>
    <row r="299">
      <c r="A299" s="4">
        <v>44325.92007099537</v>
      </c>
      <c r="B299" s="2" t="s">
        <v>4887</v>
      </c>
      <c r="C299" s="2" t="s">
        <v>368</v>
      </c>
      <c r="D299" s="2" t="s">
        <v>158</v>
      </c>
      <c r="E299" s="2" t="s">
        <v>593</v>
      </c>
      <c r="F299" s="2" t="s">
        <v>152</v>
      </c>
      <c r="G299" s="2" t="s">
        <v>153</v>
      </c>
      <c r="H299" s="2" t="s">
        <v>370</v>
      </c>
      <c r="I299" s="2" t="s">
        <v>371</v>
      </c>
      <c r="J299" s="2" t="s">
        <v>164</v>
      </c>
      <c r="K299" s="2" t="s">
        <v>7303</v>
      </c>
      <c r="L299" s="2" t="s">
        <v>1060</v>
      </c>
      <c r="M299" s="5">
        <v>44325.0</v>
      </c>
      <c r="N299" s="2" t="s">
        <v>7304</v>
      </c>
      <c r="O299" s="6" t="s">
        <v>7305</v>
      </c>
      <c r="P299" s="7" t="str">
        <f>HYPERLINK("https://drive.google.com/file/d/1Ds4GEYn6m9PDzry3Tc1WfrstjXnLufkR/view?usp=drivesdk","lashkri yousif sharo - Modern sports training theories")</f>
        <v>lashkri yousif sharo - Modern sports training theories</v>
      </c>
      <c r="Q299" s="2" t="s">
        <v>7306</v>
      </c>
      <c r="R299" s="2"/>
      <c r="S299" s="2"/>
      <c r="T299" s="2"/>
      <c r="U299" s="2"/>
      <c r="V299" s="2"/>
    </row>
    <row r="300">
      <c r="A300" s="4">
        <v>44325.92022104167</v>
      </c>
      <c r="B300" s="2" t="s">
        <v>4887</v>
      </c>
      <c r="C300" s="2" t="s">
        <v>1068</v>
      </c>
      <c r="D300" s="2" t="s">
        <v>158</v>
      </c>
      <c r="E300" s="2" t="s">
        <v>159</v>
      </c>
      <c r="F300" s="2" t="s">
        <v>7307</v>
      </c>
      <c r="G300" s="2" t="s">
        <v>275</v>
      </c>
      <c r="H300" s="2" t="s">
        <v>612</v>
      </c>
      <c r="I300" s="2" t="s">
        <v>1069</v>
      </c>
      <c r="J300" s="2" t="s">
        <v>177</v>
      </c>
      <c r="K300" s="2" t="s">
        <v>7308</v>
      </c>
      <c r="L300" s="2" t="s">
        <v>1060</v>
      </c>
      <c r="M300" s="5">
        <v>44325.0</v>
      </c>
      <c r="N300" s="2" t="s">
        <v>7309</v>
      </c>
      <c r="O300" s="6" t="s">
        <v>7310</v>
      </c>
      <c r="P300" s="7" t="str">
        <f>HYPERLINK("https://drive.google.com/file/d/1-bakyQPWwMKrqU9OA2rjyecI7uKTOGmH/view?usp=drivesdk","Basan Tanj Yaba - Modern sports training theories")</f>
        <v>Basan Tanj Yaba - Modern sports training theories</v>
      </c>
      <c r="Q300" s="2" t="s">
        <v>7311</v>
      </c>
      <c r="R300" s="2"/>
      <c r="S300" s="2"/>
      <c r="T300" s="2"/>
      <c r="U300" s="2"/>
      <c r="V300" s="2"/>
    </row>
    <row r="301">
      <c r="A301" s="4">
        <v>44325.92031983796</v>
      </c>
      <c r="B301" s="2" t="s">
        <v>4887</v>
      </c>
      <c r="C301" s="2" t="s">
        <v>7312</v>
      </c>
      <c r="D301" s="2" t="s">
        <v>158</v>
      </c>
      <c r="E301" s="2" t="s">
        <v>172</v>
      </c>
      <c r="F301" s="2" t="s">
        <v>2834</v>
      </c>
      <c r="G301" s="2" t="s">
        <v>7313</v>
      </c>
      <c r="H301" s="2" t="s">
        <v>1142</v>
      </c>
      <c r="I301" s="2" t="s">
        <v>7314</v>
      </c>
      <c r="J301" s="2" t="s">
        <v>197</v>
      </c>
      <c r="K301" s="2" t="s">
        <v>614</v>
      </c>
      <c r="L301" s="2" t="s">
        <v>1060</v>
      </c>
      <c r="M301" s="5">
        <v>44325.0</v>
      </c>
      <c r="N301" s="2" t="s">
        <v>7315</v>
      </c>
      <c r="O301" s="6" t="s">
        <v>7316</v>
      </c>
      <c r="P301" s="7" t="str">
        <f>HYPERLINK("https://drive.google.com/file/d/17HNhjpYHCvHLvB5NlvblKkFOJOIAG6EW/view?usp=drivesdk","Tareq Taher Abdulla  - Modern sports training theories")</f>
        <v>Tareq Taher Abdulla  - Modern sports training theories</v>
      </c>
      <c r="Q301" s="2" t="s">
        <v>7317</v>
      </c>
      <c r="R301" s="2"/>
      <c r="S301" s="2"/>
      <c r="T301" s="2"/>
      <c r="U301" s="2"/>
      <c r="V301" s="2"/>
    </row>
    <row r="302">
      <c r="A302" s="4">
        <v>44325.920518680556</v>
      </c>
      <c r="B302" s="2" t="s">
        <v>4887</v>
      </c>
      <c r="C302" s="2" t="s">
        <v>4685</v>
      </c>
      <c r="D302" s="2" t="s">
        <v>171</v>
      </c>
      <c r="E302" s="2" t="s">
        <v>172</v>
      </c>
      <c r="F302" s="2" t="s">
        <v>229</v>
      </c>
      <c r="G302" s="2" t="s">
        <v>230</v>
      </c>
      <c r="H302" s="2" t="s">
        <v>231</v>
      </c>
      <c r="I302" s="2" t="s">
        <v>186</v>
      </c>
      <c r="J302" s="2" t="s">
        <v>177</v>
      </c>
      <c r="L302" s="2" t="s">
        <v>1060</v>
      </c>
      <c r="M302" s="5">
        <v>44325.0</v>
      </c>
      <c r="N302" s="2" t="s">
        <v>7318</v>
      </c>
      <c r="O302" s="6" t="s">
        <v>7319</v>
      </c>
      <c r="P302" s="7" t="str">
        <f>HYPERLINK("https://drive.google.com/file/d/1HS4lZYUBRi-nHGAzUBFpBx6B-Rg1lz9R/view?usp=drivesdk","Dr. Parween Othman Mustafa - Modern sports training theories")</f>
        <v>Dr. Parween Othman Mustafa - Modern sports training theories</v>
      </c>
      <c r="Q302" s="2" t="s">
        <v>7320</v>
      </c>
      <c r="R302" s="2"/>
      <c r="S302" s="2"/>
      <c r="T302" s="2"/>
      <c r="U302" s="2"/>
      <c r="V302" s="2"/>
    </row>
    <row r="303">
      <c r="A303" s="4">
        <v>44325.92081549768</v>
      </c>
      <c r="B303" s="2" t="s">
        <v>4887</v>
      </c>
      <c r="C303" s="2" t="s">
        <v>7321</v>
      </c>
      <c r="D303" s="2" t="s">
        <v>158</v>
      </c>
      <c r="E303" s="2" t="s">
        <v>7285</v>
      </c>
      <c r="F303" s="2" t="s">
        <v>7286</v>
      </c>
      <c r="G303" s="2" t="s">
        <v>7287</v>
      </c>
      <c r="H303" s="2" t="s">
        <v>7288</v>
      </c>
      <c r="I303" s="2" t="s">
        <v>7322</v>
      </c>
      <c r="J303" s="2" t="s">
        <v>177</v>
      </c>
      <c r="K303" s="2" t="s">
        <v>7290</v>
      </c>
      <c r="L303" s="2" t="s">
        <v>1060</v>
      </c>
      <c r="M303" s="5">
        <v>44325.0</v>
      </c>
      <c r="N303" s="2" t="s">
        <v>7323</v>
      </c>
      <c r="O303" s="6" t="s">
        <v>7324</v>
      </c>
      <c r="P303" s="7" t="str">
        <f>HYPERLINK("https://drive.google.com/file/d/1IYJpBKebOTgFs6jrNTq8jrWk3Gy2JzA0/view?usp=drivesdk","Coach Omar Altimman - Modern sports training theories")</f>
        <v>Coach Omar Altimman - Modern sports training theories</v>
      </c>
      <c r="Q303" s="2" t="s">
        <v>7325</v>
      </c>
      <c r="R303" s="2"/>
      <c r="S303" s="2"/>
      <c r="T303" s="2"/>
      <c r="U303" s="2"/>
      <c r="V303" s="2"/>
    </row>
    <row r="304">
      <c r="A304" s="4">
        <v>44325.92109201389</v>
      </c>
      <c r="B304" s="2" t="s">
        <v>4887</v>
      </c>
      <c r="C304" s="2" t="s">
        <v>876</v>
      </c>
      <c r="D304" s="2" t="s">
        <v>6016</v>
      </c>
      <c r="E304" s="2" t="s">
        <v>159</v>
      </c>
      <c r="F304" s="2" t="s">
        <v>173</v>
      </c>
      <c r="G304" s="2" t="s">
        <v>471</v>
      </c>
      <c r="H304" s="2" t="s">
        <v>878</v>
      </c>
      <c r="I304" s="2" t="s">
        <v>216</v>
      </c>
      <c r="J304" s="2" t="s">
        <v>164</v>
      </c>
      <c r="K304" s="2" t="s">
        <v>6601</v>
      </c>
      <c r="L304" s="2" t="s">
        <v>1060</v>
      </c>
      <c r="M304" s="5">
        <v>44325.0</v>
      </c>
      <c r="N304" s="2" t="s">
        <v>7326</v>
      </c>
      <c r="O304" s="6" t="s">
        <v>7327</v>
      </c>
      <c r="P304" s="7" t="str">
        <f>HYPERLINK("https://drive.google.com/file/d/1MAaQXpR0empcqqIsSr8R3L3E4KdTQMvZ/view?usp=drivesdk","Ammar Jawhar Hussien  - Modern sports training theories")</f>
        <v>Ammar Jawhar Hussien  - Modern sports training theories</v>
      </c>
      <c r="Q304" s="2" t="s">
        <v>7328</v>
      </c>
      <c r="R304" s="2"/>
      <c r="S304" s="2"/>
      <c r="T304" s="2"/>
      <c r="U304" s="2"/>
      <c r="V304" s="2"/>
    </row>
    <row r="305">
      <c r="A305" s="4">
        <v>44325.9215478125</v>
      </c>
      <c r="B305" s="2" t="s">
        <v>4887</v>
      </c>
      <c r="C305" s="2" t="s">
        <v>415</v>
      </c>
      <c r="D305" s="2" t="s">
        <v>416</v>
      </c>
      <c r="E305" s="2" t="s">
        <v>565</v>
      </c>
      <c r="F305" s="2" t="s">
        <v>152</v>
      </c>
      <c r="G305" s="2" t="s">
        <v>7329</v>
      </c>
      <c r="H305" s="8" t="s">
        <v>7330</v>
      </c>
      <c r="I305" s="2" t="s">
        <v>418</v>
      </c>
      <c r="J305" s="2" t="s">
        <v>187</v>
      </c>
      <c r="L305" s="2" t="s">
        <v>1060</v>
      </c>
      <c r="M305" s="5">
        <v>44325.0</v>
      </c>
      <c r="N305" s="2" t="s">
        <v>7331</v>
      </c>
      <c r="O305" s="6" t="s">
        <v>7332</v>
      </c>
      <c r="P305" s="7" t="str">
        <f>HYPERLINK("https://drive.google.com/file/d/1iTgzcmfrp_k12tjc6F8t_bhFQ8GQUCer/view?usp=drivesdk","Sarwan Maaroof Qadir - Modern sports training theories")</f>
        <v>Sarwan Maaroof Qadir - Modern sports training theories</v>
      </c>
      <c r="Q305" s="2" t="s">
        <v>7333</v>
      </c>
      <c r="R305" s="2"/>
      <c r="S305" s="2"/>
      <c r="T305" s="2"/>
      <c r="U305" s="2"/>
      <c r="V305" s="2"/>
    </row>
    <row r="306">
      <c r="A306" s="4">
        <v>44325.92155032407</v>
      </c>
      <c r="B306" s="2" t="s">
        <v>4887</v>
      </c>
      <c r="C306" s="2" t="s">
        <v>5144</v>
      </c>
      <c r="D306" s="2" t="s">
        <v>158</v>
      </c>
      <c r="E306" s="2" t="s">
        <v>159</v>
      </c>
      <c r="F306" s="2" t="s">
        <v>152</v>
      </c>
      <c r="G306" s="2" t="s">
        <v>153</v>
      </c>
      <c r="H306" s="2" t="s">
        <v>341</v>
      </c>
      <c r="I306" s="2" t="s">
        <v>239</v>
      </c>
      <c r="J306" s="2" t="s">
        <v>177</v>
      </c>
      <c r="L306" s="2" t="s">
        <v>1060</v>
      </c>
      <c r="M306" s="5">
        <v>44325.0</v>
      </c>
      <c r="N306" s="2" t="s">
        <v>7334</v>
      </c>
      <c r="O306" s="6" t="s">
        <v>7335</v>
      </c>
      <c r="P306" s="7" t="str">
        <f>HYPERLINK("https://drive.google.com/file/d/1ztIirVoHZfcX5acMmEzTPkMcsFPlbt_E/view?usp=drivesdk","brwa hussein m.ameen - Modern sports training theories")</f>
        <v>brwa hussein m.ameen - Modern sports training theories</v>
      </c>
      <c r="Q306" s="2" t="s">
        <v>7336</v>
      </c>
      <c r="R306" s="2"/>
      <c r="S306" s="2"/>
      <c r="T306" s="2"/>
      <c r="U306" s="2"/>
      <c r="V306" s="2"/>
    </row>
    <row r="307">
      <c r="A307" s="4">
        <v>44325.92168513889</v>
      </c>
      <c r="B307" s="2" t="s">
        <v>4887</v>
      </c>
      <c r="C307" s="2" t="s">
        <v>6000</v>
      </c>
      <c r="D307" s="2" t="s">
        <v>158</v>
      </c>
      <c r="E307" s="2" t="s">
        <v>159</v>
      </c>
      <c r="F307" s="2" t="s">
        <v>173</v>
      </c>
      <c r="G307" s="2" t="s">
        <v>587</v>
      </c>
      <c r="H307" s="2" t="s">
        <v>223</v>
      </c>
      <c r="I307" s="2" t="s">
        <v>1152</v>
      </c>
      <c r="J307" s="2" t="s">
        <v>177</v>
      </c>
      <c r="L307" s="2" t="s">
        <v>1060</v>
      </c>
      <c r="M307" s="5">
        <v>44325.0</v>
      </c>
      <c r="N307" s="2" t="s">
        <v>7337</v>
      </c>
      <c r="O307" s="6" t="s">
        <v>7338</v>
      </c>
      <c r="P307" s="7" t="str">
        <f>HYPERLINK("https://drive.google.com/file/d/1lSRgqjDwZxm_K74pcOCcwnwpJIe4urK6/view?usp=drivesdk","Talha khanafdl Omar  - Modern sports training theories")</f>
        <v>Talha khanafdl Omar  - Modern sports training theories</v>
      </c>
      <c r="Q307" s="2" t="s">
        <v>7339</v>
      </c>
      <c r="R307" s="2"/>
      <c r="S307" s="2"/>
      <c r="T307" s="2"/>
      <c r="U307" s="2"/>
      <c r="V307" s="2"/>
    </row>
    <row r="308">
      <c r="A308" s="4">
        <v>44325.921731469905</v>
      </c>
      <c r="B308" s="2" t="s">
        <v>4887</v>
      </c>
      <c r="C308" s="2" t="s">
        <v>6930</v>
      </c>
      <c r="D308" s="2" t="s">
        <v>171</v>
      </c>
      <c r="E308" s="2" t="s">
        <v>172</v>
      </c>
      <c r="F308" s="2" t="s">
        <v>183</v>
      </c>
      <c r="G308" s="2" t="s">
        <v>3957</v>
      </c>
      <c r="H308" s="2" t="s">
        <v>6153</v>
      </c>
      <c r="I308" s="2" t="s">
        <v>3958</v>
      </c>
      <c r="J308" s="2" t="s">
        <v>197</v>
      </c>
      <c r="K308" s="2" t="s">
        <v>558</v>
      </c>
      <c r="L308" s="2" t="s">
        <v>1060</v>
      </c>
      <c r="M308" s="5">
        <v>44325.0</v>
      </c>
      <c r="N308" s="2" t="s">
        <v>7340</v>
      </c>
      <c r="O308" s="6" t="s">
        <v>7341</v>
      </c>
      <c r="P308" s="7" t="str">
        <f>HYPERLINK("https://drive.google.com/file/d/1xefMK1NAhPj-AhfGtLePtglTENtsTgRZ/view?usp=drivesdk","Abdulhakim Othman Hamadamin  - Modern sports training theories")</f>
        <v>Abdulhakim Othman Hamadamin  - Modern sports training theories</v>
      </c>
      <c r="Q308" s="2" t="s">
        <v>7342</v>
      </c>
      <c r="R308" s="2"/>
      <c r="S308" s="2"/>
      <c r="T308" s="2"/>
      <c r="U308" s="2"/>
      <c r="V308" s="2"/>
    </row>
    <row r="309">
      <c r="A309" s="4">
        <v>44325.92183019676</v>
      </c>
      <c r="B309" s="2" t="s">
        <v>4887</v>
      </c>
      <c r="C309" s="2" t="s">
        <v>7343</v>
      </c>
      <c r="D309" s="2" t="s">
        <v>158</v>
      </c>
      <c r="E309" s="2" t="s">
        <v>159</v>
      </c>
      <c r="F309" s="8" t="s">
        <v>7344</v>
      </c>
      <c r="G309" s="8" t="s">
        <v>7345</v>
      </c>
      <c r="H309" s="8" t="s">
        <v>7346</v>
      </c>
      <c r="I309" s="2" t="s">
        <v>1028</v>
      </c>
      <c r="J309" s="2" t="s">
        <v>197</v>
      </c>
      <c r="L309" s="2" t="s">
        <v>1060</v>
      </c>
      <c r="M309" s="5">
        <v>44325.0</v>
      </c>
      <c r="N309" s="2" t="s">
        <v>7347</v>
      </c>
      <c r="O309" s="6" t="s">
        <v>7348</v>
      </c>
      <c r="P309" s="7" t="str">
        <f>HYPERLINK("https://drive.google.com/file/d/1LbTaEuaQ6iPNNWnh00HudQpP4_OIcUM1/view?usp=drivesdk","dilkhosh rafiq moheddin - Modern sports training theories")</f>
        <v>dilkhosh rafiq moheddin - Modern sports training theories</v>
      </c>
      <c r="Q309" s="2" t="s">
        <v>7349</v>
      </c>
      <c r="R309" s="2"/>
      <c r="S309" s="2"/>
      <c r="T309" s="2"/>
      <c r="U309" s="2"/>
      <c r="V309" s="2"/>
    </row>
    <row r="310">
      <c r="A310" s="4">
        <v>44325.92186545139</v>
      </c>
      <c r="B310" s="2" t="s">
        <v>4887</v>
      </c>
      <c r="C310" s="2" t="s">
        <v>7350</v>
      </c>
      <c r="D310" s="2" t="s">
        <v>158</v>
      </c>
      <c r="E310" s="2" t="s">
        <v>159</v>
      </c>
      <c r="F310" s="8" t="s">
        <v>503</v>
      </c>
      <c r="G310" s="8" t="s">
        <v>7351</v>
      </c>
      <c r="H310" s="8" t="s">
        <v>5130</v>
      </c>
      <c r="I310" s="2" t="s">
        <v>7352</v>
      </c>
      <c r="J310" s="2" t="s">
        <v>197</v>
      </c>
      <c r="L310" s="2" t="s">
        <v>1060</v>
      </c>
      <c r="M310" s="5">
        <v>44325.0</v>
      </c>
      <c r="N310" s="2" t="s">
        <v>7353</v>
      </c>
      <c r="O310" s="6" t="s">
        <v>7354</v>
      </c>
      <c r="P310" s="7" t="str">
        <f>HYPERLINK("https://drive.google.com/file/d/11KyJRD-MaYh1NVcCItMEkXbDUCe_eD87/view?usp=drivesdk","noora wuria ezzulddin - Modern sports training theories")</f>
        <v>noora wuria ezzulddin - Modern sports training theories</v>
      </c>
      <c r="Q310" s="2" t="s">
        <v>7355</v>
      </c>
      <c r="R310" s="2"/>
      <c r="S310" s="2"/>
      <c r="T310" s="2"/>
      <c r="U310" s="2"/>
      <c r="V310" s="2"/>
    </row>
    <row r="311">
      <c r="A311" s="4">
        <v>44325.92201472222</v>
      </c>
      <c r="B311" s="2" t="s">
        <v>4887</v>
      </c>
      <c r="C311" s="2" t="s">
        <v>4699</v>
      </c>
      <c r="D311" s="2" t="s">
        <v>158</v>
      </c>
      <c r="E311" s="2" t="s">
        <v>159</v>
      </c>
      <c r="F311" s="2" t="s">
        <v>961</v>
      </c>
      <c r="G311" s="2" t="s">
        <v>587</v>
      </c>
      <c r="H311" s="2" t="s">
        <v>962</v>
      </c>
      <c r="I311" s="2" t="s">
        <v>3410</v>
      </c>
      <c r="J311" s="2" t="s">
        <v>197</v>
      </c>
      <c r="L311" s="2" t="s">
        <v>1060</v>
      </c>
      <c r="M311" s="5">
        <v>44325.0</v>
      </c>
      <c r="N311" s="2" t="s">
        <v>7356</v>
      </c>
      <c r="O311" s="6" t="s">
        <v>7357</v>
      </c>
      <c r="P311" s="7" t="str">
        <f>HYPERLINK("https://drive.google.com/file/d/1CCcJ54pORFdghZm9w3qlqGKHSOz1fHjy/view?usp=drivesdk","Haval Abdullah Khudher  - Modern sports training theories")</f>
        <v>Haval Abdullah Khudher  - Modern sports training theories</v>
      </c>
      <c r="Q311" s="2" t="s">
        <v>7358</v>
      </c>
      <c r="R311" s="2"/>
      <c r="S311" s="2"/>
      <c r="T311" s="2"/>
      <c r="U311" s="2"/>
      <c r="V311" s="2"/>
    </row>
    <row r="312">
      <c r="A312" s="4">
        <v>44325.92214920139</v>
      </c>
      <c r="B312" s="2" t="s">
        <v>4887</v>
      </c>
      <c r="C312" s="2" t="s">
        <v>876</v>
      </c>
      <c r="D312" s="2" t="s">
        <v>6016</v>
      </c>
      <c r="E312" s="2" t="s">
        <v>159</v>
      </c>
      <c r="F312" s="2" t="s">
        <v>173</v>
      </c>
      <c r="G312" s="2" t="s">
        <v>471</v>
      </c>
      <c r="H312" s="2" t="s">
        <v>7359</v>
      </c>
      <c r="I312" s="2" t="s">
        <v>216</v>
      </c>
      <c r="J312" s="2" t="s">
        <v>164</v>
      </c>
      <c r="K312" s="2" t="s">
        <v>6601</v>
      </c>
      <c r="L312" s="2" t="s">
        <v>1060</v>
      </c>
      <c r="M312" s="5">
        <v>44325.0</v>
      </c>
      <c r="N312" s="2" t="s">
        <v>7360</v>
      </c>
      <c r="O312" s="6" t="s">
        <v>7361</v>
      </c>
      <c r="P312" s="7" t="str">
        <f>HYPERLINK("https://drive.google.com/file/d/1hBPSjvzFMMQp8K5VtLYW-taFMr9NKpBO/view?usp=drivesdk","Ammar Jawhar Hussien  - Modern sports training theories")</f>
        <v>Ammar Jawhar Hussien  - Modern sports training theories</v>
      </c>
      <c r="Q312" s="2" t="s">
        <v>7362</v>
      </c>
      <c r="R312" s="2"/>
      <c r="S312" s="2"/>
      <c r="T312" s="2"/>
      <c r="U312" s="2"/>
      <c r="V312" s="2"/>
    </row>
    <row r="313">
      <c r="A313" s="4">
        <v>44325.92240876157</v>
      </c>
      <c r="B313" s="2" t="s">
        <v>4887</v>
      </c>
      <c r="C313" s="2" t="s">
        <v>922</v>
      </c>
      <c r="D313" s="2" t="s">
        <v>158</v>
      </c>
      <c r="E313" s="2" t="s">
        <v>159</v>
      </c>
      <c r="F313" s="2" t="s">
        <v>152</v>
      </c>
      <c r="G313" s="2" t="s">
        <v>275</v>
      </c>
      <c r="H313" s="2" t="s">
        <v>816</v>
      </c>
      <c r="I313" s="2" t="s">
        <v>926</v>
      </c>
      <c r="J313" s="2" t="s">
        <v>164</v>
      </c>
      <c r="L313" s="2" t="s">
        <v>1060</v>
      </c>
      <c r="M313" s="5">
        <v>44325.0</v>
      </c>
      <c r="N313" s="2" t="s">
        <v>7363</v>
      </c>
      <c r="O313" s="6" t="s">
        <v>7364</v>
      </c>
      <c r="P313" s="7" t="str">
        <f>HYPERLINK("https://drive.google.com/file/d/17PzqKU4psPJ-LCjVmEhdy3VYWQ2LEbCl/view?usp=drivesdk","Taha Aziz Ahmed - Modern sports training theories")</f>
        <v>Taha Aziz Ahmed - Modern sports training theories</v>
      </c>
      <c r="Q313" s="2" t="s">
        <v>7365</v>
      </c>
      <c r="R313" s="2"/>
      <c r="S313" s="2"/>
      <c r="T313" s="2"/>
      <c r="U313" s="2"/>
      <c r="V313" s="2"/>
    </row>
    <row r="314">
      <c r="A314" s="4">
        <v>44325.9224403125</v>
      </c>
      <c r="B314" s="2" t="s">
        <v>4887</v>
      </c>
      <c r="C314" s="2" t="s">
        <v>2124</v>
      </c>
      <c r="D314" s="2" t="s">
        <v>171</v>
      </c>
      <c r="E314" s="2" t="s">
        <v>172</v>
      </c>
      <c r="F314" s="2" t="s">
        <v>221</v>
      </c>
      <c r="G314" s="2" t="s">
        <v>275</v>
      </c>
      <c r="H314" s="2" t="s">
        <v>2050</v>
      </c>
      <c r="I314" s="2" t="s">
        <v>247</v>
      </c>
      <c r="J314" s="2" t="s">
        <v>197</v>
      </c>
      <c r="K314" s="2" t="s">
        <v>1308</v>
      </c>
      <c r="L314" s="2" t="s">
        <v>1060</v>
      </c>
      <c r="M314" s="5">
        <v>44325.0</v>
      </c>
      <c r="N314" s="2" t="s">
        <v>7366</v>
      </c>
      <c r="O314" s="6" t="s">
        <v>7367</v>
      </c>
      <c r="P314" s="7" t="str">
        <f>HYPERLINK("https://drive.google.com/file/d/1Z6P91MbMQo9KalRRYzTo6fAMqhg-InME/view?usp=drivesdk","SAMIAA JAMIL - Modern sports training theories")</f>
        <v>SAMIAA JAMIL - Modern sports training theories</v>
      </c>
      <c r="Q314" s="2" t="s">
        <v>7368</v>
      </c>
      <c r="R314" s="2"/>
      <c r="S314" s="2"/>
      <c r="T314" s="2"/>
      <c r="U314" s="2"/>
      <c r="V314" s="2"/>
    </row>
    <row r="315">
      <c r="A315" s="4">
        <v>44325.92282136574</v>
      </c>
      <c r="B315" s="2" t="s">
        <v>4887</v>
      </c>
      <c r="C315" s="2" t="s">
        <v>7369</v>
      </c>
      <c r="D315" s="2" t="s">
        <v>171</v>
      </c>
      <c r="E315" s="2" t="s">
        <v>202</v>
      </c>
      <c r="F315" s="2" t="s">
        <v>7370</v>
      </c>
      <c r="G315" s="2" t="s">
        <v>7371</v>
      </c>
      <c r="H315" s="2" t="s">
        <v>7372</v>
      </c>
      <c r="I315" s="2" t="s">
        <v>7373</v>
      </c>
      <c r="J315" s="2" t="s">
        <v>187</v>
      </c>
      <c r="L315" s="2" t="s">
        <v>1060</v>
      </c>
      <c r="M315" s="5">
        <v>44325.0</v>
      </c>
      <c r="N315" s="2" t="s">
        <v>7374</v>
      </c>
      <c r="O315" s="6" t="s">
        <v>7375</v>
      </c>
      <c r="P315" s="7" t="str">
        <f>HYPERLINK("https://drive.google.com/file/d/1ZAahDRNDwNmLxqtGLcVJocnAdTZa-20d/view?usp=drivesdk","Hany Gaafar Abdallah Elsadek  - Modern sports training theories")</f>
        <v>Hany Gaafar Abdallah Elsadek  - Modern sports training theories</v>
      </c>
      <c r="Q315" s="2" t="s">
        <v>7376</v>
      </c>
      <c r="R315" s="2"/>
      <c r="S315" s="2"/>
      <c r="T315" s="2"/>
      <c r="U315" s="2"/>
      <c r="V315" s="2"/>
    </row>
    <row r="316">
      <c r="A316" s="4">
        <v>44325.923188506946</v>
      </c>
      <c r="B316" s="2" t="s">
        <v>4887</v>
      </c>
      <c r="C316" s="2" t="s">
        <v>4783</v>
      </c>
      <c r="D316" s="2" t="s">
        <v>158</v>
      </c>
      <c r="E316" s="2" t="s">
        <v>159</v>
      </c>
      <c r="F316" s="2" t="s">
        <v>229</v>
      </c>
      <c r="G316" s="2" t="s">
        <v>275</v>
      </c>
      <c r="H316" s="2" t="s">
        <v>6331</v>
      </c>
      <c r="I316" s="2" t="s">
        <v>952</v>
      </c>
      <c r="J316" s="2" t="s">
        <v>164</v>
      </c>
      <c r="L316" s="2" t="s">
        <v>1060</v>
      </c>
      <c r="M316" s="5">
        <v>44325.0</v>
      </c>
      <c r="N316" s="2" t="s">
        <v>7377</v>
      </c>
      <c r="O316" s="6" t="s">
        <v>7378</v>
      </c>
      <c r="P316" s="7" t="str">
        <f>HYPERLINK("https://drive.google.com/file/d/1mYq3ZLF8wK6_ibWYOqWoay2IcopbsOXC/view?usp=drivesdk","Amad Abdullah Ahmed - Modern sports training theories")</f>
        <v>Amad Abdullah Ahmed - Modern sports training theories</v>
      </c>
      <c r="Q316" s="2" t="s">
        <v>7379</v>
      </c>
      <c r="R316" s="2"/>
      <c r="S316" s="2"/>
      <c r="T316" s="2"/>
      <c r="U316" s="2"/>
      <c r="V316" s="2"/>
    </row>
    <row r="317">
      <c r="A317" s="4">
        <v>44325.923239317126</v>
      </c>
      <c r="B317" s="2" t="s">
        <v>4887</v>
      </c>
      <c r="C317" s="2" t="s">
        <v>7380</v>
      </c>
      <c r="D317" s="2" t="s">
        <v>171</v>
      </c>
      <c r="E317" s="2" t="s">
        <v>289</v>
      </c>
      <c r="F317" s="8" t="s">
        <v>7381</v>
      </c>
      <c r="G317" s="8" t="s">
        <v>6530</v>
      </c>
      <c r="H317" s="8" t="s">
        <v>7382</v>
      </c>
      <c r="I317" s="2" t="s">
        <v>7383</v>
      </c>
      <c r="J317" s="2" t="s">
        <v>197</v>
      </c>
      <c r="K317" s="8" t="s">
        <v>7384</v>
      </c>
      <c r="L317" s="2" t="s">
        <v>1060</v>
      </c>
      <c r="M317" s="5">
        <v>44325.0</v>
      </c>
      <c r="N317" s="2" t="s">
        <v>7385</v>
      </c>
      <c r="O317" s="6" t="s">
        <v>7386</v>
      </c>
      <c r="P317" s="7" t="str">
        <f>HYPERLINK("https://drive.google.com/file/d/1eaAKTIeUJCkEPIMOj23dyielNeUR886f/view?usp=drivesdk","Prof dr  MAJEED khudaykhsh Asad  - Modern sports training theories")</f>
        <v>Prof dr  MAJEED khudaykhsh Asad  - Modern sports training theories</v>
      </c>
      <c r="Q317" s="2" t="s">
        <v>7387</v>
      </c>
      <c r="R317" s="2"/>
      <c r="S317" s="2"/>
      <c r="T317" s="2"/>
      <c r="U317" s="2"/>
      <c r="V317" s="2"/>
    </row>
    <row r="318">
      <c r="A318" s="4">
        <v>44325.92330491898</v>
      </c>
      <c r="B318" s="2" t="s">
        <v>4887</v>
      </c>
      <c r="C318" s="2" t="s">
        <v>7388</v>
      </c>
      <c r="D318" s="2" t="s">
        <v>171</v>
      </c>
      <c r="E318" s="2" t="s">
        <v>172</v>
      </c>
      <c r="F318" s="2" t="s">
        <v>152</v>
      </c>
      <c r="G318" s="2" t="s">
        <v>222</v>
      </c>
      <c r="H318" s="2" t="s">
        <v>7389</v>
      </c>
      <c r="I318" s="2" t="s">
        <v>394</v>
      </c>
      <c r="J318" s="2" t="s">
        <v>177</v>
      </c>
      <c r="K318" s="8" t="s">
        <v>7390</v>
      </c>
      <c r="L318" s="2" t="s">
        <v>1060</v>
      </c>
      <c r="M318" s="5">
        <v>44325.0</v>
      </c>
      <c r="N318" s="2" t="s">
        <v>7391</v>
      </c>
      <c r="O318" s="6" t="s">
        <v>7392</v>
      </c>
      <c r="P318" s="7" t="str">
        <f>HYPERLINK("https://drive.google.com/file/d/1DxKgf4KwcpPJaCW0bAebaI1iw4AbP4aO/view?usp=drivesdk","Dr. omar ali karim  - Modern sports training theories")</f>
        <v>Dr. omar ali karim  - Modern sports training theories</v>
      </c>
      <c r="Q318" s="2" t="s">
        <v>7393</v>
      </c>
      <c r="R318" s="2"/>
      <c r="S318" s="2"/>
      <c r="T318" s="2"/>
      <c r="U318" s="2"/>
      <c r="V318" s="2"/>
    </row>
    <row r="319">
      <c r="A319" s="4">
        <v>44325.92346181713</v>
      </c>
      <c r="B319" s="2" t="s">
        <v>4887</v>
      </c>
      <c r="C319" s="2" t="s">
        <v>7394</v>
      </c>
      <c r="D319" s="2" t="s">
        <v>171</v>
      </c>
      <c r="E319" s="2" t="s">
        <v>202</v>
      </c>
      <c r="F319" s="2" t="s">
        <v>1464</v>
      </c>
      <c r="G319" s="2" t="s">
        <v>1290</v>
      </c>
      <c r="H319" s="2" t="s">
        <v>1290</v>
      </c>
      <c r="I319" s="2" t="s">
        <v>1877</v>
      </c>
      <c r="J319" s="2" t="s">
        <v>197</v>
      </c>
      <c r="K319" s="2" t="s">
        <v>1979</v>
      </c>
      <c r="L319" s="2" t="s">
        <v>1060</v>
      </c>
      <c r="M319" s="5">
        <v>44325.0</v>
      </c>
      <c r="N319" s="2" t="s">
        <v>7395</v>
      </c>
      <c r="O319" s="6" t="s">
        <v>7396</v>
      </c>
      <c r="P319" s="7" t="str">
        <f>HYPERLINK("https://drive.google.com/file/d/1jotZdn1ZzYriP1Oj9t0n9dUxtNhUU5gs/view?usp=drivesdk","Bebak mohammed alikhan - Modern sports training theories")</f>
        <v>Bebak mohammed alikhan - Modern sports training theories</v>
      </c>
      <c r="Q319" s="2" t="s">
        <v>7397</v>
      </c>
      <c r="R319" s="2"/>
      <c r="S319" s="2"/>
      <c r="T319" s="2"/>
      <c r="U319" s="2"/>
      <c r="V319" s="2"/>
    </row>
    <row r="320">
      <c r="A320" s="4">
        <v>44325.923747395835</v>
      </c>
      <c r="B320" s="2" t="s">
        <v>4887</v>
      </c>
      <c r="C320" s="2" t="s">
        <v>7398</v>
      </c>
      <c r="D320" s="2" t="s">
        <v>158</v>
      </c>
      <c r="E320" s="2" t="s">
        <v>159</v>
      </c>
      <c r="F320" s="2" t="s">
        <v>7399</v>
      </c>
      <c r="G320" s="2" t="s">
        <v>7400</v>
      </c>
      <c r="H320" s="2" t="s">
        <v>7401</v>
      </c>
      <c r="I320" s="2" t="s">
        <v>7402</v>
      </c>
      <c r="J320" s="2" t="s">
        <v>197</v>
      </c>
      <c r="K320" s="2" t="s">
        <v>2809</v>
      </c>
      <c r="L320" s="2" t="s">
        <v>1060</v>
      </c>
      <c r="M320" s="5">
        <v>44325.0</v>
      </c>
      <c r="N320" s="2" t="s">
        <v>7403</v>
      </c>
      <c r="O320" s="6" t="s">
        <v>7404</v>
      </c>
      <c r="P320" s="7" t="str">
        <f>HYPERLINK("https://drive.google.com/file/d/1ZEkOMCCewcP_MNaS23NdxMxghK4M2n2w/view?usp=drivesdk","Mahdy othman abdulla - Modern sports training theories")</f>
        <v>Mahdy othman abdulla - Modern sports training theories</v>
      </c>
      <c r="Q320" s="2" t="s">
        <v>7405</v>
      </c>
      <c r="R320" s="2"/>
      <c r="S320" s="2"/>
      <c r="T320" s="2"/>
      <c r="U320" s="2"/>
      <c r="V320" s="2"/>
    </row>
    <row r="321">
      <c r="A321" s="4">
        <v>44325.92404171296</v>
      </c>
      <c r="B321" s="2" t="s">
        <v>4887</v>
      </c>
      <c r="C321" s="2" t="s">
        <v>7406</v>
      </c>
      <c r="D321" s="2" t="s">
        <v>171</v>
      </c>
      <c r="E321" s="2" t="s">
        <v>202</v>
      </c>
      <c r="F321" s="2" t="s">
        <v>7407</v>
      </c>
      <c r="G321" s="2" t="s">
        <v>7408</v>
      </c>
      <c r="H321" s="2" t="s">
        <v>7409</v>
      </c>
      <c r="I321" s="2" t="s">
        <v>7410</v>
      </c>
      <c r="J321" s="2" t="s">
        <v>177</v>
      </c>
      <c r="L321" s="2" t="s">
        <v>1060</v>
      </c>
      <c r="M321" s="5">
        <v>44325.0</v>
      </c>
      <c r="N321" s="2" t="s">
        <v>7411</v>
      </c>
      <c r="O321" s="6" t="s">
        <v>7412</v>
      </c>
      <c r="P321" s="7" t="str">
        <f>HYPERLINK("https://drive.google.com/file/d/1CP5odU16sU8gOIjH0XYiujesdg_VqzYr/view?usp=drivesdk","Mayada Mohamed Alakhdar - Modern sports training theories")</f>
        <v>Mayada Mohamed Alakhdar - Modern sports training theories</v>
      </c>
      <c r="Q321" s="2" t="s">
        <v>7413</v>
      </c>
      <c r="R321" s="2"/>
      <c r="S321" s="2"/>
      <c r="T321" s="2"/>
      <c r="U321" s="2"/>
      <c r="V321" s="2"/>
    </row>
    <row r="322">
      <c r="A322" s="4">
        <v>44325.924365011575</v>
      </c>
      <c r="B322" s="2" t="s">
        <v>4887</v>
      </c>
      <c r="C322" s="2" t="s">
        <v>7414</v>
      </c>
      <c r="D322" s="2" t="s">
        <v>171</v>
      </c>
      <c r="E322" s="2" t="s">
        <v>289</v>
      </c>
      <c r="F322" s="8" t="s">
        <v>7381</v>
      </c>
      <c r="G322" s="8" t="s">
        <v>6530</v>
      </c>
      <c r="H322" s="8" t="s">
        <v>7415</v>
      </c>
      <c r="I322" s="2" t="s">
        <v>1410</v>
      </c>
      <c r="J322" s="2" t="s">
        <v>197</v>
      </c>
      <c r="K322" s="8" t="s">
        <v>7416</v>
      </c>
      <c r="L322" s="2" t="s">
        <v>1060</v>
      </c>
      <c r="M322" s="5">
        <v>44325.0</v>
      </c>
      <c r="N322" s="2" t="s">
        <v>7417</v>
      </c>
      <c r="O322" s="6" t="s">
        <v>7418</v>
      </c>
      <c r="P322" s="7" t="str">
        <f>HYPERLINK("https://drive.google.com/file/d/1YIB_XwjqHKnL7WUAv2_RIZ_MUHFckTcS/view?usp=drivesdk","Tariq Ahmad Mirza  - Modern sports training theories")</f>
        <v>Tariq Ahmad Mirza  - Modern sports training theories</v>
      </c>
      <c r="Q322" s="2" t="s">
        <v>7419</v>
      </c>
      <c r="R322" s="2"/>
      <c r="S322" s="2"/>
      <c r="T322" s="2"/>
      <c r="U322" s="2"/>
      <c r="V322" s="2"/>
    </row>
    <row r="323">
      <c r="A323" s="4">
        <v>44325.92464715277</v>
      </c>
      <c r="B323" s="2" t="s">
        <v>4887</v>
      </c>
      <c r="C323" s="2" t="s">
        <v>7420</v>
      </c>
      <c r="D323" s="2" t="s">
        <v>158</v>
      </c>
      <c r="E323" s="2" t="s">
        <v>202</v>
      </c>
      <c r="F323" s="8" t="s">
        <v>7421</v>
      </c>
      <c r="G323" s="8" t="s">
        <v>7422</v>
      </c>
      <c r="H323" s="8" t="s">
        <v>7423</v>
      </c>
      <c r="I323" s="2" t="s">
        <v>2027</v>
      </c>
      <c r="J323" s="2" t="s">
        <v>177</v>
      </c>
      <c r="L323" s="2" t="s">
        <v>1060</v>
      </c>
      <c r="M323" s="5">
        <v>44325.0</v>
      </c>
      <c r="N323" s="2" t="s">
        <v>7424</v>
      </c>
      <c r="O323" s="6" t="s">
        <v>7425</v>
      </c>
      <c r="P323" s="7" t="str">
        <f>HYPERLINK("https://drive.google.com/file/d/1GPwJzCPghrNnLxDmIfQqMVqU5uzitDhk/view?usp=drivesdk","Dr.haidar bawakhan - Modern sports training theories")</f>
        <v>Dr.haidar bawakhan - Modern sports training theories</v>
      </c>
      <c r="Q323" s="2" t="s">
        <v>7426</v>
      </c>
      <c r="R323" s="2"/>
      <c r="S323" s="2"/>
      <c r="T323" s="2"/>
      <c r="U323" s="2"/>
      <c r="V323" s="2"/>
    </row>
    <row r="324">
      <c r="A324" s="4">
        <v>44325.92546171296</v>
      </c>
      <c r="B324" s="2" t="s">
        <v>4887</v>
      </c>
      <c r="C324" s="2" t="s">
        <v>7427</v>
      </c>
      <c r="D324" s="2" t="s">
        <v>158</v>
      </c>
      <c r="E324" s="2" t="s">
        <v>159</v>
      </c>
      <c r="F324" s="2" t="s">
        <v>229</v>
      </c>
      <c r="G324" s="2" t="s">
        <v>222</v>
      </c>
      <c r="H324" s="2" t="s">
        <v>223</v>
      </c>
      <c r="I324" s="2" t="s">
        <v>7428</v>
      </c>
      <c r="J324" s="2" t="s">
        <v>177</v>
      </c>
      <c r="L324" s="2" t="s">
        <v>1060</v>
      </c>
      <c r="M324" s="5">
        <v>44325.0</v>
      </c>
      <c r="N324" s="2" t="s">
        <v>7429</v>
      </c>
      <c r="O324" s="6" t="s">
        <v>7430</v>
      </c>
      <c r="P324" s="7" t="str">
        <f>HYPERLINK("https://drive.google.com/file/d/1CQkP_qow2vx1kVIW9mchhV2QlhxXdO5M/view?usp=drivesdk","HERSH YOUSIF  HAMADAMEEN  - Modern sports training theories")</f>
        <v>HERSH YOUSIF  HAMADAMEEN  - Modern sports training theories</v>
      </c>
      <c r="Q324" s="2" t="s">
        <v>7431</v>
      </c>
      <c r="R324" s="2"/>
      <c r="S324" s="2"/>
      <c r="T324" s="2"/>
      <c r="U324" s="2"/>
      <c r="V324" s="2"/>
    </row>
    <row r="325">
      <c r="A325" s="4">
        <v>44325.92559134259</v>
      </c>
      <c r="B325" s="2" t="s">
        <v>4887</v>
      </c>
      <c r="C325" s="2" t="s">
        <v>7432</v>
      </c>
      <c r="D325" s="2" t="s">
        <v>171</v>
      </c>
      <c r="E325" s="2" t="s">
        <v>202</v>
      </c>
      <c r="F325" s="2" t="s">
        <v>7433</v>
      </c>
      <c r="G325" s="2" t="s">
        <v>7434</v>
      </c>
      <c r="H325" s="2" t="s">
        <v>7435</v>
      </c>
      <c r="I325" s="2" t="s">
        <v>7436</v>
      </c>
      <c r="J325" s="2" t="s">
        <v>177</v>
      </c>
      <c r="K325" s="2" t="s">
        <v>7437</v>
      </c>
      <c r="L325" s="2" t="s">
        <v>1060</v>
      </c>
      <c r="M325" s="5">
        <v>44325.0</v>
      </c>
      <c r="N325" s="2" t="s">
        <v>7438</v>
      </c>
      <c r="O325" s="6" t="s">
        <v>7439</v>
      </c>
      <c r="P325" s="7" t="str">
        <f>HYPERLINK("https://drive.google.com/file/d/1PWJ_wFh3ixhFyaWMC_CpO4vycLgwq0jX/view?usp=drivesdk","Ahmed Hashim hameed Al eqaby - Modern sports training theories")</f>
        <v>Ahmed Hashim hameed Al eqaby - Modern sports training theories</v>
      </c>
      <c r="Q325" s="2" t="s">
        <v>7440</v>
      </c>
      <c r="R325" s="2"/>
      <c r="S325" s="2"/>
      <c r="T325" s="2"/>
      <c r="U325" s="2"/>
      <c r="V325" s="2"/>
    </row>
    <row r="326">
      <c r="A326" s="4">
        <v>44325.9256033912</v>
      </c>
      <c r="B326" s="2" t="s">
        <v>4887</v>
      </c>
      <c r="C326" s="2" t="s">
        <v>7441</v>
      </c>
      <c r="D326" s="2" t="s">
        <v>171</v>
      </c>
      <c r="E326" s="2" t="s">
        <v>289</v>
      </c>
      <c r="F326" s="2" t="s">
        <v>6822</v>
      </c>
      <c r="G326" s="2" t="s">
        <v>7442</v>
      </c>
      <c r="H326" s="2" t="s">
        <v>7443</v>
      </c>
      <c r="I326" s="2" t="s">
        <v>6825</v>
      </c>
      <c r="J326" s="2" t="s">
        <v>177</v>
      </c>
      <c r="K326" s="2" t="s">
        <v>7444</v>
      </c>
      <c r="L326" s="2" t="s">
        <v>1060</v>
      </c>
      <c r="M326" s="5">
        <v>44325.0</v>
      </c>
      <c r="N326" s="2" t="s">
        <v>7445</v>
      </c>
      <c r="O326" s="6" t="s">
        <v>7446</v>
      </c>
      <c r="P326" s="7" t="str">
        <f>HYPERLINK("https://drive.google.com/file/d/1UVPBjPCk2HK0LBlDu0cPJ0HVxAs2m9xx/view?usp=drivesdk","Dr.Maher Abdulhamza Hardan Alalwani  - Modern sports training theories")</f>
        <v>Dr.Maher Abdulhamza Hardan Alalwani  - Modern sports training theories</v>
      </c>
      <c r="Q326" s="2" t="s">
        <v>7447</v>
      </c>
      <c r="R326" s="2"/>
      <c r="S326" s="2"/>
      <c r="T326" s="2"/>
      <c r="U326" s="2"/>
      <c r="V326" s="2"/>
    </row>
    <row r="327">
      <c r="A327" s="4">
        <v>44325.925759398146</v>
      </c>
      <c r="B327" s="2" t="s">
        <v>4887</v>
      </c>
      <c r="C327" s="2" t="s">
        <v>7448</v>
      </c>
      <c r="D327" s="2" t="s">
        <v>171</v>
      </c>
      <c r="E327" s="2" t="s">
        <v>289</v>
      </c>
      <c r="F327" s="2" t="s">
        <v>7449</v>
      </c>
      <c r="G327" s="2" t="s">
        <v>7450</v>
      </c>
      <c r="H327" s="2" t="s">
        <v>7450</v>
      </c>
      <c r="I327" s="2" t="s">
        <v>7451</v>
      </c>
      <c r="J327" s="2" t="s">
        <v>177</v>
      </c>
      <c r="L327" s="2" t="s">
        <v>1060</v>
      </c>
      <c r="M327" s="5">
        <v>44325.0</v>
      </c>
      <c r="N327" s="2" t="s">
        <v>7452</v>
      </c>
      <c r="O327" s="6" t="s">
        <v>7453</v>
      </c>
      <c r="P327" s="7" t="str">
        <f>HYPERLINK("https://drive.google.com/file/d/1szwSatf1IUqddnviweutMLDfvYnnQWOJ/view?usp=drivesdk","Ahmed Naji Mahmood - Modern sports training theories")</f>
        <v>Ahmed Naji Mahmood - Modern sports training theories</v>
      </c>
      <c r="Q327" s="2" t="s">
        <v>7454</v>
      </c>
      <c r="R327" s="2"/>
      <c r="S327" s="2"/>
      <c r="T327" s="2"/>
      <c r="U327" s="2"/>
      <c r="V327" s="2"/>
    </row>
    <row r="328">
      <c r="A328" s="4">
        <v>44325.925813333335</v>
      </c>
      <c r="B328" s="2" t="s">
        <v>4887</v>
      </c>
      <c r="C328" s="2" t="s">
        <v>7455</v>
      </c>
      <c r="D328" s="2" t="s">
        <v>171</v>
      </c>
      <c r="E328" s="2" t="s">
        <v>289</v>
      </c>
      <c r="F328" s="2" t="s">
        <v>7456</v>
      </c>
      <c r="G328" s="2" t="s">
        <v>370</v>
      </c>
      <c r="H328" s="2" t="s">
        <v>370</v>
      </c>
      <c r="I328" s="2" t="s">
        <v>7457</v>
      </c>
      <c r="J328" s="2" t="s">
        <v>177</v>
      </c>
      <c r="K328" s="8" t="s">
        <v>7458</v>
      </c>
      <c r="L328" s="2" t="s">
        <v>1060</v>
      </c>
      <c r="M328" s="5">
        <v>44325.0</v>
      </c>
      <c r="N328" s="2" t="s">
        <v>7459</v>
      </c>
      <c r="O328" s="6" t="s">
        <v>7460</v>
      </c>
      <c r="P328" s="7" t="str">
        <f>HYPERLINK("https://drive.google.com/file/d/1xsPgVtboVWuwyYp6-GruhgJehX_zNMXw/view?usp=drivesdk","nawzad hussein darwesh - Modern sports training theories")</f>
        <v>nawzad hussein darwesh - Modern sports training theories</v>
      </c>
      <c r="Q328" s="2" t="s">
        <v>7461</v>
      </c>
      <c r="R328" s="2"/>
      <c r="S328" s="2"/>
      <c r="T328" s="2"/>
      <c r="U328" s="2"/>
      <c r="V328" s="2"/>
    </row>
    <row r="329">
      <c r="A329" s="4">
        <v>44325.92590732639</v>
      </c>
      <c r="B329" s="2" t="s">
        <v>4887</v>
      </c>
      <c r="C329" s="2" t="s">
        <v>922</v>
      </c>
      <c r="D329" s="2" t="s">
        <v>158</v>
      </c>
      <c r="E329" s="2" t="s">
        <v>159</v>
      </c>
      <c r="F329" s="2" t="s">
        <v>229</v>
      </c>
      <c r="G329" s="2" t="s">
        <v>275</v>
      </c>
      <c r="H329" s="2" t="s">
        <v>816</v>
      </c>
      <c r="I329" s="2" t="s">
        <v>926</v>
      </c>
      <c r="J329" s="2" t="s">
        <v>197</v>
      </c>
      <c r="L329" s="2" t="s">
        <v>1060</v>
      </c>
      <c r="M329" s="5">
        <v>44325.0</v>
      </c>
      <c r="N329" s="2" t="s">
        <v>7462</v>
      </c>
      <c r="O329" s="6" t="s">
        <v>7463</v>
      </c>
      <c r="P329" s="7" t="str">
        <f>HYPERLINK("https://drive.google.com/file/d/1Iu7HSitq8_aU-J8iicQDhnsXFFMzJS7O/view?usp=drivesdk","Taha Aziz Ahmed - Modern sports training theories")</f>
        <v>Taha Aziz Ahmed - Modern sports training theories</v>
      </c>
      <c r="Q329" s="2" t="s">
        <v>7464</v>
      </c>
      <c r="R329" s="2"/>
      <c r="S329" s="2"/>
      <c r="T329" s="2"/>
      <c r="U329" s="2"/>
      <c r="V329" s="2"/>
    </row>
    <row r="330">
      <c r="A330" s="4">
        <v>44325.926836886574</v>
      </c>
      <c r="B330" s="2" t="s">
        <v>4887</v>
      </c>
      <c r="C330" s="2" t="s">
        <v>228</v>
      </c>
      <c r="D330" s="2" t="s">
        <v>171</v>
      </c>
      <c r="E330" s="2" t="s">
        <v>172</v>
      </c>
      <c r="F330" s="2" t="s">
        <v>229</v>
      </c>
      <c r="G330" s="2" t="s">
        <v>230</v>
      </c>
      <c r="H330" s="2" t="s">
        <v>231</v>
      </c>
      <c r="I330" s="2" t="s">
        <v>232</v>
      </c>
      <c r="J330" s="2" t="s">
        <v>197</v>
      </c>
      <c r="L330" s="2" t="s">
        <v>1060</v>
      </c>
      <c r="M330" s="5">
        <v>44325.0</v>
      </c>
      <c r="N330" s="2" t="s">
        <v>7465</v>
      </c>
      <c r="O330" s="6" t="s">
        <v>7466</v>
      </c>
      <c r="P330" s="7" t="str">
        <f>HYPERLINK("https://drive.google.com/file/d/16oUaSIuBLoDkwRo4h_5NmxkO1IXRws2W/view?usp=drivesdk","Kaifi Muhammad Aziz - Modern sports training theories")</f>
        <v>Kaifi Muhammad Aziz - Modern sports training theories</v>
      </c>
      <c r="Q330" s="2" t="s">
        <v>7467</v>
      </c>
      <c r="R330" s="2"/>
      <c r="S330" s="2"/>
      <c r="T330" s="2"/>
      <c r="U330" s="2"/>
      <c r="V330" s="2"/>
    </row>
    <row r="331">
      <c r="A331" s="4">
        <v>44325.9270897338</v>
      </c>
      <c r="B331" s="2" t="s">
        <v>4887</v>
      </c>
      <c r="C331" s="2" t="s">
        <v>7468</v>
      </c>
      <c r="D331" s="2" t="s">
        <v>158</v>
      </c>
      <c r="E331" s="2" t="s">
        <v>159</v>
      </c>
      <c r="F331" s="8" t="s">
        <v>1346</v>
      </c>
      <c r="G331" s="8" t="s">
        <v>7469</v>
      </c>
      <c r="H331" s="8" t="s">
        <v>7470</v>
      </c>
      <c r="I331" s="2" t="s">
        <v>1098</v>
      </c>
      <c r="J331" s="2" t="s">
        <v>197</v>
      </c>
      <c r="L331" s="2" t="s">
        <v>1060</v>
      </c>
      <c r="M331" s="5">
        <v>44325.0</v>
      </c>
      <c r="N331" s="2" t="s">
        <v>7471</v>
      </c>
      <c r="O331" s="6" t="s">
        <v>7472</v>
      </c>
      <c r="P331" s="7" t="str">
        <f>HYPERLINK("https://drive.google.com/file/d/1fcS8tdf80PY3wFnzRqp_b5igQqBQMVns/view?usp=drivesdk","hasan ali ibrahim - Modern sports training theories")</f>
        <v>hasan ali ibrahim - Modern sports training theories</v>
      </c>
      <c r="Q331" s="2" t="s">
        <v>7473</v>
      </c>
      <c r="R331" s="2"/>
      <c r="S331" s="2"/>
      <c r="T331" s="2"/>
      <c r="U331" s="2"/>
      <c r="V331" s="2"/>
    </row>
    <row r="332">
      <c r="A332" s="4">
        <v>44325.92740086805</v>
      </c>
      <c r="B332" s="2" t="s">
        <v>4887</v>
      </c>
      <c r="C332" s="2" t="s">
        <v>7474</v>
      </c>
      <c r="D332" s="2" t="s">
        <v>171</v>
      </c>
      <c r="E332" s="2" t="s">
        <v>172</v>
      </c>
      <c r="F332" s="2" t="s">
        <v>7475</v>
      </c>
      <c r="G332" s="2" t="s">
        <v>4960</v>
      </c>
      <c r="H332" s="2" t="s">
        <v>7476</v>
      </c>
      <c r="I332" s="2" t="s">
        <v>7477</v>
      </c>
      <c r="J332" s="2" t="s">
        <v>207</v>
      </c>
      <c r="L332" s="2" t="s">
        <v>1060</v>
      </c>
      <c r="M332" s="5">
        <v>44325.0</v>
      </c>
      <c r="N332" s="2" t="s">
        <v>7478</v>
      </c>
      <c r="O332" s="6" t="s">
        <v>7479</v>
      </c>
      <c r="P332" s="7" t="str">
        <f>HYPERLINK("https://drive.google.com/file/d/1Zb6Gg9WCs4yRV86JZyNd8tk5i4IT4cL0/view?usp=drivesdk","Enas Salim Abdulahaad - Modern sports training theories")</f>
        <v>Enas Salim Abdulahaad - Modern sports training theories</v>
      </c>
      <c r="Q332" s="2" t="s">
        <v>7480</v>
      </c>
      <c r="R332" s="2"/>
      <c r="S332" s="2"/>
      <c r="T332" s="2"/>
      <c r="U332" s="2"/>
      <c r="V332" s="2"/>
    </row>
    <row r="333">
      <c r="A333" s="4">
        <v>44325.92760289352</v>
      </c>
      <c r="B333" s="2" t="s">
        <v>4887</v>
      </c>
      <c r="C333" s="2" t="s">
        <v>7481</v>
      </c>
      <c r="D333" s="2" t="s">
        <v>158</v>
      </c>
      <c r="E333" s="2" t="s">
        <v>593</v>
      </c>
      <c r="F333" s="2" t="s">
        <v>152</v>
      </c>
      <c r="G333" s="2" t="s">
        <v>1233</v>
      </c>
      <c r="H333" s="2" t="s">
        <v>341</v>
      </c>
      <c r="I333" s="2" t="s">
        <v>7482</v>
      </c>
      <c r="J333" s="2" t="s">
        <v>207</v>
      </c>
      <c r="L333" s="2" t="s">
        <v>1060</v>
      </c>
      <c r="M333" s="5">
        <v>44325.0</v>
      </c>
      <c r="N333" s="2" t="s">
        <v>7483</v>
      </c>
      <c r="O333" s="6" t="s">
        <v>7484</v>
      </c>
      <c r="P333" s="7" t="str">
        <f>HYPERLINK("https://drive.google.com/file/d/1DRV08Npi1JBYRCJOsEchBtoQzt-8s8dN/view?usp=drivesdk","shorsh khoshaweabdulla - Modern sports training theories")</f>
        <v>shorsh khoshaweabdulla - Modern sports training theories</v>
      </c>
      <c r="Q333" s="2" t="s">
        <v>7485</v>
      </c>
      <c r="R333" s="2"/>
      <c r="S333" s="2"/>
      <c r="T333" s="2"/>
      <c r="U333" s="2"/>
      <c r="V333" s="2"/>
    </row>
    <row r="334">
      <c r="A334" s="4">
        <v>44325.927941574075</v>
      </c>
      <c r="B334" s="2" t="s">
        <v>4887</v>
      </c>
      <c r="C334" s="2" t="s">
        <v>7414</v>
      </c>
      <c r="D334" s="2" t="s">
        <v>171</v>
      </c>
      <c r="E334" s="2" t="s">
        <v>289</v>
      </c>
      <c r="F334" s="8" t="s">
        <v>7381</v>
      </c>
      <c r="G334" s="8" t="s">
        <v>6530</v>
      </c>
      <c r="H334" s="8" t="s">
        <v>7486</v>
      </c>
      <c r="I334" s="2" t="s">
        <v>1410</v>
      </c>
      <c r="J334" s="2" t="s">
        <v>197</v>
      </c>
      <c r="K334" s="8" t="s">
        <v>7487</v>
      </c>
      <c r="L334" s="2" t="s">
        <v>1060</v>
      </c>
      <c r="M334" s="5">
        <v>44325.0</v>
      </c>
      <c r="N334" s="2" t="s">
        <v>7488</v>
      </c>
      <c r="O334" s="6" t="s">
        <v>7489</v>
      </c>
      <c r="P334" s="7" t="str">
        <f>HYPERLINK("https://drive.google.com/file/d/1oOCftjlu-HlDDulDQF27V9L30hsn-7HP/view?usp=drivesdk","Tariq Ahmad Mirza  - Modern sports training theories")</f>
        <v>Tariq Ahmad Mirza  - Modern sports training theories</v>
      </c>
      <c r="Q334" s="2" t="s">
        <v>7490</v>
      </c>
      <c r="R334" s="2"/>
      <c r="S334" s="2"/>
      <c r="T334" s="2"/>
      <c r="U334" s="2"/>
      <c r="V334" s="2"/>
    </row>
    <row r="335">
      <c r="A335" s="4">
        <v>44325.927947777775</v>
      </c>
      <c r="B335" s="2" t="s">
        <v>4887</v>
      </c>
      <c r="C335" s="2" t="s">
        <v>7028</v>
      </c>
      <c r="D335" s="2" t="s">
        <v>171</v>
      </c>
      <c r="E335" s="2" t="s">
        <v>202</v>
      </c>
      <c r="F335" s="2" t="s">
        <v>221</v>
      </c>
      <c r="G335" s="2" t="s">
        <v>222</v>
      </c>
      <c r="H335" s="2" t="s">
        <v>223</v>
      </c>
      <c r="I335" s="2" t="s">
        <v>1129</v>
      </c>
      <c r="J335" s="2" t="s">
        <v>197</v>
      </c>
      <c r="L335" s="2" t="s">
        <v>1060</v>
      </c>
      <c r="M335" s="5">
        <v>44325.0</v>
      </c>
      <c r="N335" s="2" t="s">
        <v>7491</v>
      </c>
      <c r="O335" s="6" t="s">
        <v>7492</v>
      </c>
      <c r="P335" s="7" t="str">
        <f>HYPERLINK("https://drive.google.com/file/d/1bdZgbwGkumOaG9TebVtpNtZGmE_C-47d/view?usp=drivesdk","Shamal Salahaddin ahmed  - Modern sports training theories")</f>
        <v>Shamal Salahaddin ahmed  - Modern sports training theories</v>
      </c>
      <c r="Q335" s="2" t="s">
        <v>7493</v>
      </c>
      <c r="R335" s="2"/>
      <c r="S335" s="2"/>
      <c r="T335" s="2"/>
      <c r="U335" s="2"/>
      <c r="V335" s="2"/>
    </row>
    <row r="336">
      <c r="A336" s="4">
        <v>44325.92798619213</v>
      </c>
      <c r="B336" s="2" t="s">
        <v>4887</v>
      </c>
      <c r="C336" s="2" t="s">
        <v>7494</v>
      </c>
      <c r="D336" s="2" t="s">
        <v>171</v>
      </c>
      <c r="E336" s="2" t="s">
        <v>289</v>
      </c>
      <c r="F336" s="2" t="s">
        <v>1441</v>
      </c>
      <c r="G336" s="2" t="s">
        <v>276</v>
      </c>
      <c r="H336" s="2" t="s">
        <v>7495</v>
      </c>
      <c r="I336" s="2" t="s">
        <v>7496</v>
      </c>
      <c r="J336" s="2" t="s">
        <v>197</v>
      </c>
      <c r="L336" s="2" t="s">
        <v>1060</v>
      </c>
      <c r="M336" s="5">
        <v>44325.0</v>
      </c>
      <c r="N336" s="2" t="s">
        <v>7497</v>
      </c>
      <c r="O336" s="6" t="s">
        <v>7498</v>
      </c>
      <c r="P336" s="7" t="str">
        <f>HYPERLINK("https://drive.google.com/file/d/1AuS8F7L2Lhl7YhYAd40uvPZGiRKbCLUw/view?usp=drivesdk","Nadhim Jabbar jalal - Modern sports training theories")</f>
        <v>Nadhim Jabbar jalal - Modern sports training theories</v>
      </c>
      <c r="Q336" s="2" t="s">
        <v>7499</v>
      </c>
      <c r="R336" s="2"/>
      <c r="S336" s="2"/>
      <c r="T336" s="2"/>
      <c r="U336" s="2"/>
      <c r="V336" s="2"/>
    </row>
    <row r="337">
      <c r="A337" s="4">
        <v>44325.92853984954</v>
      </c>
      <c r="B337" s="2" t="s">
        <v>4887</v>
      </c>
      <c r="C337" s="2" t="s">
        <v>7268</v>
      </c>
      <c r="D337" s="2" t="s">
        <v>171</v>
      </c>
      <c r="E337" s="2" t="s">
        <v>172</v>
      </c>
      <c r="F337" s="2" t="s">
        <v>152</v>
      </c>
      <c r="G337" s="2" t="s">
        <v>153</v>
      </c>
      <c r="H337" s="2" t="s">
        <v>341</v>
      </c>
      <c r="I337" s="2" t="s">
        <v>437</v>
      </c>
      <c r="J337" s="2" t="s">
        <v>197</v>
      </c>
      <c r="L337" s="2" t="s">
        <v>1060</v>
      </c>
      <c r="M337" s="5">
        <v>44325.0</v>
      </c>
      <c r="N337" s="2" t="s">
        <v>7500</v>
      </c>
      <c r="O337" s="6" t="s">
        <v>7501</v>
      </c>
      <c r="P337" s="7" t="str">
        <f>HYPERLINK("https://drive.google.com/file/d/1Zt2H-MWxvvKsJ4BA46zGxGZvsCmwukB3/view?usp=drivesdk","Dr. NAQEE HAMZAH JASIM  AL SIYAF - Modern sports training theories")</f>
        <v>Dr. NAQEE HAMZAH JASIM  AL SIYAF - Modern sports training theories</v>
      </c>
      <c r="Q337" s="2" t="s">
        <v>7502</v>
      </c>
      <c r="R337" s="2"/>
      <c r="S337" s="2"/>
      <c r="T337" s="2"/>
      <c r="U337" s="2"/>
      <c r="V337" s="2"/>
    </row>
    <row r="338">
      <c r="A338" s="4">
        <v>44325.92875712963</v>
      </c>
      <c r="B338" s="2" t="s">
        <v>4887</v>
      </c>
      <c r="C338" s="2" t="s">
        <v>7503</v>
      </c>
      <c r="D338" s="2" t="s">
        <v>171</v>
      </c>
      <c r="E338" s="2" t="s">
        <v>289</v>
      </c>
      <c r="F338" s="2" t="s">
        <v>7504</v>
      </c>
      <c r="G338" s="2" t="s">
        <v>7505</v>
      </c>
      <c r="H338" s="2" t="s">
        <v>7506</v>
      </c>
      <c r="I338" s="2" t="s">
        <v>7507</v>
      </c>
      <c r="J338" s="2" t="s">
        <v>197</v>
      </c>
      <c r="K338" s="2" t="s">
        <v>349</v>
      </c>
      <c r="L338" s="2" t="s">
        <v>1060</v>
      </c>
      <c r="M338" s="5">
        <v>44325.0</v>
      </c>
      <c r="N338" s="2" t="s">
        <v>7508</v>
      </c>
      <c r="O338" s="6" t="s">
        <v>7509</v>
      </c>
      <c r="P338" s="7" t="str">
        <f>HYPERLINK("https://drive.google.com/file/d/1jJ4DMs4hNOIZ9l-7HUet0pOA7j8k3MKD/view?usp=drivesdk","Eman najemaldeen  - Modern sports training theories")</f>
        <v>Eman najemaldeen  - Modern sports training theories</v>
      </c>
      <c r="Q338" s="2" t="s">
        <v>7510</v>
      </c>
      <c r="R338" s="2"/>
      <c r="S338" s="2"/>
      <c r="T338" s="2"/>
      <c r="U338" s="2"/>
      <c r="V338" s="2"/>
    </row>
    <row r="339">
      <c r="A339" s="4">
        <v>44325.928908229165</v>
      </c>
      <c r="B339" s="2" t="s">
        <v>4887</v>
      </c>
      <c r="C339" s="2" t="s">
        <v>7511</v>
      </c>
      <c r="D339" s="2" t="s">
        <v>171</v>
      </c>
      <c r="E339" s="8" t="s">
        <v>1696</v>
      </c>
      <c r="F339" s="8" t="s">
        <v>1408</v>
      </c>
      <c r="G339" s="8" t="s">
        <v>7512</v>
      </c>
      <c r="H339" s="8" t="s">
        <v>7513</v>
      </c>
      <c r="I339" s="2" t="s">
        <v>7514</v>
      </c>
      <c r="J339" s="2" t="s">
        <v>187</v>
      </c>
      <c r="L339" s="2" t="s">
        <v>1060</v>
      </c>
      <c r="M339" s="5">
        <v>44325.0</v>
      </c>
      <c r="N339" s="2" t="s">
        <v>7515</v>
      </c>
      <c r="O339" s="6" t="s">
        <v>7516</v>
      </c>
      <c r="P339" s="7" t="str">
        <f>HYPERLINK("https://drive.google.com/file/d/15k60TssK-4gwtF2P4_jgeezx6m94PaEv/view?usp=drivesdk","Dunya najat rashid - Modern sports training theories")</f>
        <v>Dunya najat rashid - Modern sports training theories</v>
      </c>
      <c r="Q339" s="2" t="s">
        <v>7517</v>
      </c>
      <c r="R339" s="2"/>
      <c r="S339" s="2"/>
      <c r="T339" s="2"/>
      <c r="U339" s="2"/>
      <c r="V339" s="2"/>
    </row>
    <row r="340">
      <c r="A340" s="4">
        <v>44325.92984766204</v>
      </c>
      <c r="B340" s="2" t="s">
        <v>4887</v>
      </c>
      <c r="C340" s="2" t="s">
        <v>7518</v>
      </c>
      <c r="D340" s="2" t="s">
        <v>171</v>
      </c>
      <c r="E340" s="2" t="s">
        <v>172</v>
      </c>
      <c r="F340" s="2" t="s">
        <v>3477</v>
      </c>
      <c r="G340" s="8" t="s">
        <v>7519</v>
      </c>
      <c r="H340" s="2" t="s">
        <v>7520</v>
      </c>
      <c r="I340" s="2" t="s">
        <v>7520</v>
      </c>
      <c r="J340" s="2" t="s">
        <v>197</v>
      </c>
      <c r="L340" s="2" t="s">
        <v>1060</v>
      </c>
      <c r="M340" s="5">
        <v>44325.0</v>
      </c>
      <c r="N340" s="2" t="s">
        <v>7521</v>
      </c>
      <c r="O340" s="6" t="s">
        <v>7522</v>
      </c>
      <c r="P340" s="7" t="str">
        <f>HYPERLINK("https://drive.google.com/file/d/1GbKhK3qJWl6j5HNWf2sXTNiMvXjUcUVw/view?usp=drivesdk","Jameel Ahmad Hussein - Modern sports training theories")</f>
        <v>Jameel Ahmad Hussein - Modern sports training theories</v>
      </c>
      <c r="Q340" s="2" t="s">
        <v>7523</v>
      </c>
      <c r="R340" s="2"/>
      <c r="S340" s="2"/>
      <c r="T340" s="2"/>
      <c r="U340" s="2"/>
      <c r="V340" s="2"/>
    </row>
    <row r="341">
      <c r="A341" s="4">
        <v>44325.930080081016</v>
      </c>
      <c r="B341" s="2" t="s">
        <v>4887</v>
      </c>
      <c r="C341" s="2" t="s">
        <v>7524</v>
      </c>
      <c r="D341" s="2" t="s">
        <v>171</v>
      </c>
      <c r="E341" s="2" t="s">
        <v>202</v>
      </c>
      <c r="F341" s="2" t="s">
        <v>7433</v>
      </c>
      <c r="G341" s="2" t="s">
        <v>7525</v>
      </c>
      <c r="H341" s="2" t="s">
        <v>7526</v>
      </c>
      <c r="I341" s="2" t="s">
        <v>7527</v>
      </c>
      <c r="J341" s="2" t="s">
        <v>197</v>
      </c>
      <c r="K341" s="2" t="s">
        <v>7528</v>
      </c>
      <c r="L341" s="2" t="s">
        <v>1060</v>
      </c>
      <c r="M341" s="5">
        <v>44325.0</v>
      </c>
      <c r="N341" s="2" t="s">
        <v>7529</v>
      </c>
      <c r="O341" s="6" t="s">
        <v>7530</v>
      </c>
      <c r="P341" s="7" t="str">
        <f>HYPERLINK("https://drive.google.com/file/d/13JaHk4Hrhrun60FcvUB8Z8-0yZ9_TonM/view?usp=drivesdk","Zainab Hussein ra’ouf - Modern sports training theories")</f>
        <v>Zainab Hussein ra’ouf - Modern sports training theories</v>
      </c>
      <c r="Q341" s="2" t="s">
        <v>7531</v>
      </c>
      <c r="R341" s="2"/>
      <c r="S341" s="2"/>
      <c r="T341" s="2"/>
      <c r="U341" s="2"/>
      <c r="V341" s="2"/>
    </row>
    <row r="342">
      <c r="A342" s="4">
        <v>44325.93010017361</v>
      </c>
      <c r="B342" s="2" t="s">
        <v>4887</v>
      </c>
      <c r="C342" s="2" t="s">
        <v>7532</v>
      </c>
      <c r="D342" s="2" t="s">
        <v>158</v>
      </c>
      <c r="E342" s="2" t="s">
        <v>159</v>
      </c>
      <c r="F342" s="2" t="s">
        <v>152</v>
      </c>
      <c r="G342" s="2" t="s">
        <v>153</v>
      </c>
      <c r="H342" s="2" t="s">
        <v>341</v>
      </c>
      <c r="I342" s="2" t="s">
        <v>2693</v>
      </c>
      <c r="J342" s="2" t="s">
        <v>177</v>
      </c>
      <c r="L342" s="2" t="s">
        <v>1060</v>
      </c>
      <c r="M342" s="5">
        <v>44325.0</v>
      </c>
      <c r="N342" s="2" t="s">
        <v>7533</v>
      </c>
      <c r="O342" s="6" t="s">
        <v>7534</v>
      </c>
      <c r="P342" s="7" t="str">
        <f>HYPERLINK("https://drive.google.com/file/d/1ggrQCX6QhXi807CXGQjNypdIKS9cS2Ft/view?usp=drivesdk","mudhafar ahmed khdhur - Modern sports training theories")</f>
        <v>mudhafar ahmed khdhur - Modern sports training theories</v>
      </c>
      <c r="Q342" s="2" t="s">
        <v>7535</v>
      </c>
      <c r="R342" s="2"/>
      <c r="S342" s="2"/>
      <c r="T342" s="2"/>
      <c r="U342" s="2"/>
      <c r="V342" s="2"/>
    </row>
    <row r="343">
      <c r="A343" s="4">
        <v>44325.9304962037</v>
      </c>
      <c r="B343" s="2" t="s">
        <v>4887</v>
      </c>
      <c r="C343" s="2" t="s">
        <v>7536</v>
      </c>
      <c r="D343" s="2" t="s">
        <v>158</v>
      </c>
      <c r="E343" s="2" t="s">
        <v>7537</v>
      </c>
      <c r="F343" s="2" t="s">
        <v>229</v>
      </c>
      <c r="G343" s="2" t="s">
        <v>587</v>
      </c>
      <c r="H343" s="2" t="s">
        <v>223</v>
      </c>
      <c r="I343" s="2" t="s">
        <v>7538</v>
      </c>
      <c r="J343" s="2" t="s">
        <v>177</v>
      </c>
      <c r="K343" s="2" t="s">
        <v>558</v>
      </c>
      <c r="L343" s="2" t="s">
        <v>1060</v>
      </c>
      <c r="M343" s="5">
        <v>44325.0</v>
      </c>
      <c r="N343" s="2" t="s">
        <v>7539</v>
      </c>
      <c r="O343" s="6" t="s">
        <v>7540</v>
      </c>
      <c r="P343" s="7" t="str">
        <f>HYPERLINK("https://drive.google.com/file/d/1oRQtoOd2ZJ6N3EmkF8PJS70D29DWSq4a/view?usp=drivesdk","Zana Hammad Ameen Muhammad  - Modern sports training theories")</f>
        <v>Zana Hammad Ameen Muhammad  - Modern sports training theories</v>
      </c>
      <c r="Q343" s="2" t="s">
        <v>7541</v>
      </c>
      <c r="R343" s="2"/>
      <c r="S343" s="2"/>
      <c r="T343" s="2"/>
      <c r="U343" s="2"/>
      <c r="V343" s="2"/>
    </row>
    <row r="344">
      <c r="A344" s="4">
        <v>44325.93085208333</v>
      </c>
      <c r="B344" s="2" t="s">
        <v>4887</v>
      </c>
      <c r="C344" s="2" t="s">
        <v>7542</v>
      </c>
      <c r="D344" s="2" t="s">
        <v>171</v>
      </c>
      <c r="E344" s="2" t="s">
        <v>289</v>
      </c>
      <c r="F344" s="2" t="s">
        <v>7543</v>
      </c>
      <c r="G344" s="2" t="s">
        <v>7544</v>
      </c>
      <c r="H344" s="2" t="s">
        <v>7545</v>
      </c>
      <c r="I344" s="2" t="s">
        <v>7546</v>
      </c>
      <c r="J344" s="2" t="s">
        <v>197</v>
      </c>
      <c r="L344" s="2" t="s">
        <v>1060</v>
      </c>
      <c r="M344" s="5">
        <v>44325.0</v>
      </c>
      <c r="N344" s="2" t="s">
        <v>7547</v>
      </c>
      <c r="O344" s="6" t="s">
        <v>7548</v>
      </c>
      <c r="P344" s="7" t="str">
        <f>HYPERLINK("https://drive.google.com/file/d/1h49jPzfZmfTxQ9yfQgu4tD9NHi2j8BLS/view?usp=drivesdk","Ethar Abdulkareem Ghazal - Modern sports training theories")</f>
        <v>Ethar Abdulkareem Ghazal - Modern sports training theories</v>
      </c>
      <c r="Q344" s="2" t="s">
        <v>7549</v>
      </c>
      <c r="R344" s="2"/>
      <c r="S344" s="2"/>
      <c r="T344" s="2"/>
      <c r="U344" s="2"/>
      <c r="V344" s="2"/>
    </row>
    <row r="345">
      <c r="A345" s="4">
        <v>44325.93153909722</v>
      </c>
      <c r="B345" s="2" t="s">
        <v>4887</v>
      </c>
      <c r="C345" s="2" t="s">
        <v>7550</v>
      </c>
      <c r="D345" s="2" t="s">
        <v>171</v>
      </c>
      <c r="E345" s="2" t="s">
        <v>202</v>
      </c>
      <c r="F345" s="2" t="s">
        <v>1846</v>
      </c>
      <c r="G345" s="2" t="s">
        <v>7551</v>
      </c>
      <c r="H345" s="2" t="s">
        <v>7552</v>
      </c>
      <c r="I345" s="2" t="s">
        <v>7553</v>
      </c>
      <c r="J345" s="2" t="s">
        <v>164</v>
      </c>
      <c r="K345" s="2" t="s">
        <v>7554</v>
      </c>
      <c r="L345" s="2" t="s">
        <v>1060</v>
      </c>
      <c r="M345" s="5">
        <v>44325.0</v>
      </c>
      <c r="N345" s="2" t="s">
        <v>7555</v>
      </c>
      <c r="O345" s="6" t="s">
        <v>7556</v>
      </c>
      <c r="P345" s="7" t="str">
        <f>HYPERLINK("https://drive.google.com/file/d/1JgUo8Vq1Hii55UVasLiM6GtimErbGPkS/view?usp=drivesdk","Firas Farhan Sayyid - Modern sports training theories")</f>
        <v>Firas Farhan Sayyid - Modern sports training theories</v>
      </c>
      <c r="Q345" s="2" t="s">
        <v>7557</v>
      </c>
      <c r="R345" s="2"/>
      <c r="S345" s="2"/>
      <c r="T345" s="2"/>
      <c r="U345" s="2"/>
      <c r="V345" s="2"/>
    </row>
    <row r="346">
      <c r="A346" s="4">
        <v>44325.93213677083</v>
      </c>
      <c r="B346" s="2" t="s">
        <v>4887</v>
      </c>
      <c r="C346" s="2" t="s">
        <v>7558</v>
      </c>
      <c r="D346" s="2" t="s">
        <v>158</v>
      </c>
      <c r="E346" s="2" t="s">
        <v>159</v>
      </c>
      <c r="F346" s="2" t="s">
        <v>152</v>
      </c>
      <c r="G346" s="2" t="s">
        <v>153</v>
      </c>
      <c r="H346" s="2" t="s">
        <v>7559</v>
      </c>
      <c r="I346" s="2" t="s">
        <v>7560</v>
      </c>
      <c r="J346" s="2" t="s">
        <v>164</v>
      </c>
      <c r="L346" s="2" t="s">
        <v>1060</v>
      </c>
      <c r="M346" s="5">
        <v>44325.0</v>
      </c>
      <c r="N346" s="2" t="s">
        <v>7561</v>
      </c>
      <c r="O346" s="6" t="s">
        <v>7562</v>
      </c>
      <c r="P346" s="7" t="str">
        <f>HYPERLINK("https://drive.google.com/file/d/13HxvA1mjIZB0cOAD07QRLyPVXMXWKmxP/view?usp=drivesdk","naree ibrahem khursheed - Modern sports training theories")</f>
        <v>naree ibrahem khursheed - Modern sports training theories</v>
      </c>
      <c r="Q346" s="2" t="s">
        <v>7563</v>
      </c>
      <c r="R346" s="2"/>
      <c r="S346" s="2"/>
      <c r="T346" s="2"/>
      <c r="U346" s="2"/>
      <c r="V346" s="2"/>
    </row>
    <row r="347">
      <c r="A347" s="4">
        <v>44325.93235581019</v>
      </c>
      <c r="B347" s="2" t="s">
        <v>4887</v>
      </c>
      <c r="C347" s="2" t="s">
        <v>7536</v>
      </c>
      <c r="D347" s="2" t="s">
        <v>7564</v>
      </c>
      <c r="E347" s="2" t="s">
        <v>159</v>
      </c>
      <c r="F347" s="2" t="s">
        <v>221</v>
      </c>
      <c r="G347" s="2" t="s">
        <v>587</v>
      </c>
      <c r="H347" s="2" t="s">
        <v>223</v>
      </c>
      <c r="I347" s="2" t="s">
        <v>7538</v>
      </c>
      <c r="J347" s="2" t="s">
        <v>177</v>
      </c>
      <c r="K347" s="2" t="s">
        <v>558</v>
      </c>
      <c r="L347" s="2" t="s">
        <v>1060</v>
      </c>
      <c r="M347" s="5">
        <v>44325.0</v>
      </c>
      <c r="N347" s="2" t="s">
        <v>7565</v>
      </c>
      <c r="O347" s="6" t="s">
        <v>7566</v>
      </c>
      <c r="P347" s="7" t="str">
        <f>HYPERLINK("https://drive.google.com/file/d/1UkjmX6zueYyZHZDqvYVMUavPiVVxAeQl/view?usp=drivesdk","Zana Hammad Ameen Muhammad  - Modern sports training theories")</f>
        <v>Zana Hammad Ameen Muhammad  - Modern sports training theories</v>
      </c>
      <c r="Q347" s="2" t="s">
        <v>7567</v>
      </c>
      <c r="R347" s="2"/>
      <c r="S347" s="2"/>
      <c r="T347" s="2"/>
      <c r="U347" s="2"/>
      <c r="V347" s="2"/>
    </row>
    <row r="348">
      <c r="A348" s="4">
        <v>44325.9340828125</v>
      </c>
      <c r="B348" s="2" t="s">
        <v>4887</v>
      </c>
      <c r="C348" s="2" t="s">
        <v>4712</v>
      </c>
      <c r="D348" s="2" t="s">
        <v>158</v>
      </c>
      <c r="E348" s="2" t="s">
        <v>159</v>
      </c>
      <c r="F348" s="2" t="s">
        <v>1289</v>
      </c>
      <c r="G348" s="2" t="s">
        <v>7568</v>
      </c>
      <c r="H348" s="2" t="s">
        <v>1290</v>
      </c>
      <c r="I348" s="2" t="s">
        <v>1291</v>
      </c>
      <c r="J348" s="2" t="s">
        <v>164</v>
      </c>
      <c r="K348" s="2" t="s">
        <v>710</v>
      </c>
      <c r="L348" s="2" t="s">
        <v>1060</v>
      </c>
      <c r="M348" s="5">
        <v>44325.0</v>
      </c>
      <c r="N348" s="2" t="s">
        <v>7569</v>
      </c>
      <c r="O348" s="6" t="s">
        <v>7570</v>
      </c>
      <c r="P348" s="7" t="str">
        <f>HYPERLINK("https://drive.google.com/file/d/14VJA5FLKzne7oFD8cNAXhyXeJVsy4OUZ/view?usp=drivesdk","Kovan Nadhmi Farho - Modern sports training theories")</f>
        <v>Kovan Nadhmi Farho - Modern sports training theories</v>
      </c>
      <c r="Q348" s="2" t="s">
        <v>7571</v>
      </c>
      <c r="R348" s="2"/>
      <c r="S348" s="2"/>
      <c r="T348" s="2"/>
      <c r="U348" s="2"/>
      <c r="V348" s="2"/>
    </row>
    <row r="349">
      <c r="A349" s="4">
        <v>44325.93583333334</v>
      </c>
      <c r="B349" s="2" t="s">
        <v>4887</v>
      </c>
      <c r="C349" s="2" t="s">
        <v>7572</v>
      </c>
      <c r="D349" s="2" t="s">
        <v>171</v>
      </c>
      <c r="E349" s="2" t="s">
        <v>172</v>
      </c>
      <c r="F349" s="8" t="s">
        <v>7573</v>
      </c>
      <c r="G349" s="8" t="s">
        <v>7574</v>
      </c>
      <c r="H349" s="8" t="s">
        <v>7575</v>
      </c>
      <c r="I349" s="2" t="s">
        <v>1673</v>
      </c>
      <c r="J349" s="2" t="s">
        <v>207</v>
      </c>
      <c r="K349" s="8" t="s">
        <v>7576</v>
      </c>
      <c r="L349" s="2" t="s">
        <v>1060</v>
      </c>
      <c r="M349" s="5">
        <v>44325.0</v>
      </c>
      <c r="N349" s="2" t="s">
        <v>7577</v>
      </c>
      <c r="O349" s="6" t="s">
        <v>7578</v>
      </c>
      <c r="P349" s="7" t="str">
        <f>HYPERLINK("https://drive.google.com/file/d/10oC63GBypJYda-g8HKg43THWY_mgtMX8/view?usp=drivesdk","malawan sherko jaff - Modern sports training theories")</f>
        <v>malawan sherko jaff - Modern sports training theories</v>
      </c>
      <c r="Q349" s="2" t="s">
        <v>7579</v>
      </c>
      <c r="R349" s="2"/>
      <c r="S349" s="2"/>
      <c r="T349" s="2"/>
      <c r="U349" s="2"/>
      <c r="V349" s="2"/>
    </row>
    <row r="350">
      <c r="A350" s="4">
        <v>44325.93679497685</v>
      </c>
      <c r="B350" s="2" t="s">
        <v>4887</v>
      </c>
      <c r="C350" s="2" t="s">
        <v>7580</v>
      </c>
      <c r="D350" s="2" t="s">
        <v>171</v>
      </c>
      <c r="E350" s="2" t="s">
        <v>202</v>
      </c>
      <c r="F350" s="2" t="s">
        <v>7581</v>
      </c>
      <c r="G350" s="2" t="s">
        <v>7582</v>
      </c>
      <c r="H350" s="2" t="s">
        <v>7583</v>
      </c>
      <c r="I350" s="2" t="s">
        <v>7584</v>
      </c>
      <c r="J350" s="2" t="s">
        <v>197</v>
      </c>
      <c r="K350" s="2" t="s">
        <v>7585</v>
      </c>
      <c r="L350" s="2" t="s">
        <v>1060</v>
      </c>
      <c r="M350" s="5">
        <v>44325.0</v>
      </c>
      <c r="N350" s="2" t="s">
        <v>7586</v>
      </c>
      <c r="O350" s="6" t="s">
        <v>7587</v>
      </c>
      <c r="P350" s="7" t="str">
        <f>HYPERLINK("https://drive.google.com/file/d/1Vo2j0u_TRQ_Zg4kVQqI1AdmRs5Jt8lJA/view?usp=drivesdk","Ziad mahfooth abdulkader  - Modern sports training theories")</f>
        <v>Ziad mahfooth abdulkader  - Modern sports training theories</v>
      </c>
      <c r="Q350" s="2" t="s">
        <v>7588</v>
      </c>
      <c r="R350" s="2"/>
      <c r="S350" s="2"/>
      <c r="T350" s="2"/>
      <c r="U350" s="2"/>
      <c r="V350" s="2"/>
    </row>
    <row r="351">
      <c r="A351" s="4">
        <v>44325.93854939815</v>
      </c>
      <c r="B351" s="2" t="s">
        <v>4887</v>
      </c>
      <c r="C351" s="2" t="s">
        <v>7589</v>
      </c>
      <c r="D351" s="2" t="s">
        <v>158</v>
      </c>
      <c r="E351" s="2" t="s">
        <v>172</v>
      </c>
      <c r="F351" s="2" t="s">
        <v>7590</v>
      </c>
      <c r="G351" s="2" t="s">
        <v>7591</v>
      </c>
      <c r="H351" s="2" t="s">
        <v>223</v>
      </c>
      <c r="I351" s="2" t="s">
        <v>1792</v>
      </c>
      <c r="J351" s="2" t="s">
        <v>177</v>
      </c>
      <c r="K351" s="2" t="s">
        <v>7592</v>
      </c>
      <c r="L351" s="2" t="s">
        <v>1060</v>
      </c>
      <c r="M351" s="5">
        <v>44325.0</v>
      </c>
      <c r="N351" s="2" t="s">
        <v>7593</v>
      </c>
      <c r="O351" s="6" t="s">
        <v>7594</v>
      </c>
      <c r="P351" s="7" t="str">
        <f>HYPERLINK("https://drive.google.com/file/d/1RcLT-fNSzhgszCGVj22VjWC7HgPoHE4M/view?usp=drivesdk","Hewa Jalal Salh - Modern sports training theories")</f>
        <v>Hewa Jalal Salh - Modern sports training theories</v>
      </c>
      <c r="Q351" s="2" t="s">
        <v>7595</v>
      </c>
      <c r="R351" s="2"/>
      <c r="S351" s="2"/>
      <c r="T351" s="2"/>
      <c r="U351" s="2"/>
      <c r="V351" s="2"/>
    </row>
    <row r="352">
      <c r="A352" s="4">
        <v>44325.94325755787</v>
      </c>
      <c r="B352" s="2" t="s">
        <v>4887</v>
      </c>
      <c r="C352" s="2" t="s">
        <v>7596</v>
      </c>
      <c r="D352" s="2" t="s">
        <v>171</v>
      </c>
      <c r="E352" s="2" t="s">
        <v>172</v>
      </c>
      <c r="F352" s="2" t="s">
        <v>354</v>
      </c>
      <c r="G352" s="2" t="s">
        <v>7597</v>
      </c>
      <c r="H352" s="2" t="s">
        <v>7598</v>
      </c>
      <c r="I352" s="2" t="s">
        <v>7599</v>
      </c>
      <c r="J352" s="2" t="s">
        <v>177</v>
      </c>
      <c r="L352" s="2" t="s">
        <v>1060</v>
      </c>
      <c r="M352" s="5">
        <v>44325.0</v>
      </c>
      <c r="N352" s="2" t="s">
        <v>7600</v>
      </c>
      <c r="O352" s="6" t="s">
        <v>7601</v>
      </c>
      <c r="P352" s="7" t="str">
        <f>HYPERLINK("https://drive.google.com/file/d/1pFgpmfyxjQ5OXMYhMOiq4Sy0VTKLOEoW/view?usp=drivesdk","Ali Mezher Resen  - Modern sports training theories")</f>
        <v>Ali Mezher Resen  - Modern sports training theories</v>
      </c>
      <c r="Q352" s="2" t="s">
        <v>7602</v>
      </c>
      <c r="R352" s="2"/>
      <c r="S352" s="2"/>
      <c r="T352" s="2"/>
      <c r="U352" s="2"/>
      <c r="V352" s="2"/>
    </row>
    <row r="353">
      <c r="A353" s="4">
        <v>44325.945497395835</v>
      </c>
      <c r="B353" s="2" t="s">
        <v>4887</v>
      </c>
      <c r="C353" s="2" t="s">
        <v>7603</v>
      </c>
      <c r="D353" s="2" t="s">
        <v>171</v>
      </c>
      <c r="E353" s="2" t="s">
        <v>202</v>
      </c>
      <c r="F353" s="2" t="s">
        <v>7604</v>
      </c>
      <c r="G353" s="2" t="s">
        <v>4960</v>
      </c>
      <c r="H353" s="2" t="s">
        <v>7605</v>
      </c>
      <c r="I353" s="2" t="s">
        <v>7606</v>
      </c>
      <c r="J353" s="2" t="s">
        <v>177</v>
      </c>
      <c r="L353" s="2" t="s">
        <v>1060</v>
      </c>
      <c r="M353" s="5">
        <v>44325.0</v>
      </c>
      <c r="N353" s="2" t="s">
        <v>7607</v>
      </c>
      <c r="O353" s="6" t="s">
        <v>7608</v>
      </c>
      <c r="P353" s="7" t="str">
        <f>HYPERLINK("https://drive.google.com/file/d/1Lo5ERTuvcgTbqOCiPJQS9c7F6q5UNKEe/view?usp=drivesdk","Ali Mundher Mustafa  - Modern sports training theories")</f>
        <v>Ali Mundher Mustafa  - Modern sports training theories</v>
      </c>
      <c r="Q353" s="2" t="s">
        <v>7609</v>
      </c>
      <c r="R353" s="2"/>
      <c r="S353" s="2"/>
      <c r="T353" s="2"/>
      <c r="U353" s="2"/>
      <c r="V353" s="2"/>
    </row>
    <row r="354">
      <c r="A354" s="4">
        <v>44325.94893800926</v>
      </c>
      <c r="B354" s="2" t="s">
        <v>4887</v>
      </c>
      <c r="C354" s="2" t="s">
        <v>7610</v>
      </c>
      <c r="D354" s="2" t="s">
        <v>171</v>
      </c>
      <c r="E354" s="2" t="s">
        <v>202</v>
      </c>
      <c r="F354" s="2" t="s">
        <v>7611</v>
      </c>
      <c r="G354" s="2" t="s">
        <v>5248</v>
      </c>
      <c r="H354" s="2" t="s">
        <v>7612</v>
      </c>
      <c r="I354" s="2" t="s">
        <v>7613</v>
      </c>
      <c r="J354" s="2" t="s">
        <v>197</v>
      </c>
      <c r="L354" s="2" t="s">
        <v>1060</v>
      </c>
      <c r="M354" s="5">
        <v>44325.0</v>
      </c>
      <c r="N354" s="2" t="s">
        <v>7614</v>
      </c>
      <c r="O354" s="6" t="s">
        <v>7615</v>
      </c>
      <c r="P354" s="7" t="str">
        <f>HYPERLINK("https://drive.google.com/file/d/18bndYS2DqGelTrLsxcLWYGiJ81w8Evpe/view?usp=drivesdk","Adnan ibraheem mohammed - Modern sports training theories")</f>
        <v>Adnan ibraheem mohammed - Modern sports training theories</v>
      </c>
      <c r="Q354" s="2" t="s">
        <v>7616</v>
      </c>
      <c r="R354" s="2"/>
      <c r="S354" s="2"/>
      <c r="T354" s="2"/>
      <c r="U354" s="2"/>
      <c r="V354" s="2"/>
    </row>
    <row r="355">
      <c r="A355" s="4">
        <v>44325.949918032406</v>
      </c>
      <c r="B355" s="2" t="s">
        <v>4887</v>
      </c>
      <c r="C355" s="2" t="s">
        <v>7617</v>
      </c>
      <c r="D355" s="2" t="s">
        <v>171</v>
      </c>
      <c r="E355" s="2" t="s">
        <v>289</v>
      </c>
      <c r="F355" s="8" t="s">
        <v>7618</v>
      </c>
      <c r="G355" s="8" t="s">
        <v>487</v>
      </c>
      <c r="H355" s="8" t="s">
        <v>1449</v>
      </c>
      <c r="I355" s="2" t="s">
        <v>7619</v>
      </c>
      <c r="J355" s="2" t="s">
        <v>197</v>
      </c>
      <c r="K355" s="2" t="s">
        <v>710</v>
      </c>
      <c r="L355" s="2" t="s">
        <v>1060</v>
      </c>
      <c r="M355" s="5">
        <v>44325.0</v>
      </c>
      <c r="N355" s="2" t="s">
        <v>7620</v>
      </c>
      <c r="O355" s="6" t="s">
        <v>7621</v>
      </c>
      <c r="P355" s="7" t="str">
        <f>HYPERLINK("https://drive.google.com/file/d/1EjCoW6dyJk-feZJLZBPb8FhkL1DfhCPa/view?usp=drivesdk","Prof.dr.raed faeq abdulljaber - Modern sports training theories")</f>
        <v>Prof.dr.raed faeq abdulljaber - Modern sports training theories</v>
      </c>
      <c r="Q355" s="2" t="s">
        <v>7622</v>
      </c>
      <c r="R355" s="2"/>
      <c r="S355" s="2"/>
      <c r="T355" s="2"/>
      <c r="U355" s="2"/>
      <c r="V355" s="2"/>
    </row>
    <row r="356">
      <c r="A356" s="4">
        <v>44325.95094851852</v>
      </c>
      <c r="B356" s="2" t="s">
        <v>4887</v>
      </c>
      <c r="C356" s="2" t="s">
        <v>7441</v>
      </c>
      <c r="D356" s="2" t="s">
        <v>171</v>
      </c>
      <c r="E356" s="2" t="s">
        <v>289</v>
      </c>
      <c r="F356" s="2" t="s">
        <v>6822</v>
      </c>
      <c r="G356" s="2" t="s">
        <v>7623</v>
      </c>
      <c r="H356" s="2" t="s">
        <v>7443</v>
      </c>
      <c r="I356" s="2" t="s">
        <v>6825</v>
      </c>
      <c r="J356" s="2" t="s">
        <v>177</v>
      </c>
      <c r="K356" s="2" t="s">
        <v>7444</v>
      </c>
      <c r="L356" s="2" t="s">
        <v>1060</v>
      </c>
      <c r="M356" s="5">
        <v>44325.0</v>
      </c>
      <c r="N356" s="2" t="s">
        <v>7624</v>
      </c>
      <c r="O356" s="6" t="s">
        <v>7625</v>
      </c>
      <c r="P356" s="7" t="str">
        <f>HYPERLINK("https://drive.google.com/file/d/1zPRER0-lWZcs9CAQ203pvo9DE3oNC6xM/view?usp=drivesdk","Dr.Maher Abdulhamza Hardan Alalwani  - Modern sports training theories")</f>
        <v>Dr.Maher Abdulhamza Hardan Alalwani  - Modern sports training theories</v>
      </c>
      <c r="Q356" s="2" t="s">
        <v>7626</v>
      </c>
      <c r="R356" s="2"/>
      <c r="S356" s="2"/>
      <c r="T356" s="2"/>
      <c r="U356" s="2"/>
      <c r="V356" s="2"/>
    </row>
    <row r="357">
      <c r="A357" s="4">
        <v>44326.939528981486</v>
      </c>
      <c r="B357" s="2" t="s">
        <v>7627</v>
      </c>
      <c r="C357" s="2" t="s">
        <v>7628</v>
      </c>
      <c r="D357" s="2" t="s">
        <v>158</v>
      </c>
      <c r="E357" s="2" t="s">
        <v>159</v>
      </c>
      <c r="F357" s="2" t="s">
        <v>229</v>
      </c>
      <c r="G357" s="2" t="s">
        <v>222</v>
      </c>
      <c r="H357" s="2" t="s">
        <v>1211</v>
      </c>
      <c r="I357" s="2" t="s">
        <v>7629</v>
      </c>
      <c r="J357" s="2" t="s">
        <v>177</v>
      </c>
      <c r="L357" s="2" t="s">
        <v>7630</v>
      </c>
      <c r="M357" s="5">
        <v>44326.0</v>
      </c>
      <c r="N357" s="2" t="s">
        <v>7631</v>
      </c>
      <c r="O357" s="51" t="s">
        <v>7632</v>
      </c>
      <c r="P357" s="7" t="str">
        <f>HYPERLINK("https://drive.google.com/file/d/1eNkWB3mntRxXkJ6zAbDcOICug8_cvfjl/view?usp=drivesdk","Paywand Mohammed Hamad  - building a better future through education")</f>
        <v>Paywand Mohammed Hamad  - building a better future through education</v>
      </c>
      <c r="Q357" s="2" t="s">
        <v>7633</v>
      </c>
      <c r="R357" s="2"/>
      <c r="S357" s="2"/>
      <c r="T357" s="2"/>
      <c r="U357" s="2"/>
      <c r="V357" s="2"/>
    </row>
    <row r="358">
      <c r="A358" s="4">
        <v>44326.93960493055</v>
      </c>
      <c r="B358" s="2" t="s">
        <v>7627</v>
      </c>
      <c r="C358" s="2" t="s">
        <v>5494</v>
      </c>
      <c r="D358" s="2" t="s">
        <v>171</v>
      </c>
      <c r="E358" s="2" t="s">
        <v>172</v>
      </c>
      <c r="F358" s="2" t="s">
        <v>213</v>
      </c>
      <c r="G358" s="2" t="s">
        <v>222</v>
      </c>
      <c r="H358" s="2" t="s">
        <v>612</v>
      </c>
      <c r="I358" s="2" t="s">
        <v>4081</v>
      </c>
      <c r="J358" s="2" t="s">
        <v>177</v>
      </c>
      <c r="L358" s="2" t="s">
        <v>7630</v>
      </c>
      <c r="M358" s="5">
        <v>44326.0</v>
      </c>
      <c r="N358" s="2" t="s">
        <v>7634</v>
      </c>
      <c r="O358" s="6" t="s">
        <v>7635</v>
      </c>
      <c r="P358" s="7" t="str">
        <f>HYPERLINK("https://drive.google.com/file/d/1PAfkF-2zzZD7G1VJIAKyZRVnd1YMvlAL/view?usp=drivesdk","Talib Muhmmad sharif Omer - building a better future through education")</f>
        <v>Talib Muhmmad sharif Omer - building a better future through education</v>
      </c>
      <c r="Q358" s="2" t="s">
        <v>7636</v>
      </c>
      <c r="R358" s="2"/>
      <c r="S358" s="2"/>
      <c r="T358" s="2"/>
      <c r="U358" s="2"/>
      <c r="V358" s="2"/>
    </row>
    <row r="359">
      <c r="A359" s="4">
        <v>44326.93967325232</v>
      </c>
      <c r="B359" s="2" t="s">
        <v>7627</v>
      </c>
      <c r="C359" s="2" t="s">
        <v>228</v>
      </c>
      <c r="D359" s="2" t="s">
        <v>171</v>
      </c>
      <c r="E359" s="2" t="s">
        <v>172</v>
      </c>
      <c r="F359" s="2" t="s">
        <v>229</v>
      </c>
      <c r="G359" s="2" t="s">
        <v>230</v>
      </c>
      <c r="H359" s="2" t="s">
        <v>932</v>
      </c>
      <c r="I359" s="2" t="s">
        <v>232</v>
      </c>
      <c r="J359" s="2" t="s">
        <v>197</v>
      </c>
      <c r="L359" s="2" t="s">
        <v>7630</v>
      </c>
      <c r="M359" s="5">
        <v>44326.0</v>
      </c>
      <c r="N359" s="2" t="s">
        <v>7637</v>
      </c>
      <c r="O359" s="6" t="s">
        <v>7638</v>
      </c>
      <c r="P359" s="7" t="str">
        <f>HYPERLINK("https://drive.google.com/file/d/12KkUtZRhLjaLxCZUNffU1Un4Ne0epQg-/view?usp=drivesdk","Kaifi Muhammad Aziz - building a better future through education")</f>
        <v>Kaifi Muhammad Aziz - building a better future through education</v>
      </c>
      <c r="Q359" s="2" t="s">
        <v>7639</v>
      </c>
      <c r="R359" s="2"/>
      <c r="S359" s="2"/>
      <c r="T359" s="2"/>
      <c r="U359" s="2"/>
      <c r="V359" s="2"/>
    </row>
    <row r="360">
      <c r="A360" s="4">
        <v>44326.93971303241</v>
      </c>
      <c r="B360" s="2" t="s">
        <v>7627</v>
      </c>
      <c r="C360" s="2" t="s">
        <v>3856</v>
      </c>
      <c r="D360" s="2" t="s">
        <v>171</v>
      </c>
      <c r="E360" s="2" t="s">
        <v>202</v>
      </c>
      <c r="F360" s="2" t="s">
        <v>229</v>
      </c>
      <c r="G360" s="2" t="s">
        <v>230</v>
      </c>
      <c r="H360" s="2" t="s">
        <v>1142</v>
      </c>
      <c r="I360" s="2" t="s">
        <v>3857</v>
      </c>
      <c r="J360" s="2" t="s">
        <v>197</v>
      </c>
      <c r="L360" s="2" t="s">
        <v>7630</v>
      </c>
      <c r="M360" s="5">
        <v>44326.0</v>
      </c>
      <c r="N360" s="2" t="s">
        <v>7640</v>
      </c>
      <c r="O360" s="6" t="s">
        <v>7641</v>
      </c>
      <c r="P360" s="7" t="str">
        <f>HYPERLINK("https://drive.google.com/file/d/1qmneLZRUCVrX6fgvPFa9fE6NrcPFE-Wi/view?usp=drivesdk","nasih othman hamadamin - building a better future through education")</f>
        <v>nasih othman hamadamin - building a better future through education</v>
      </c>
      <c r="Q360" s="2" t="s">
        <v>7642</v>
      </c>
      <c r="R360" s="2"/>
      <c r="S360" s="2"/>
      <c r="T360" s="2"/>
      <c r="U360" s="2"/>
      <c r="V360" s="2"/>
    </row>
    <row r="361">
      <c r="A361" s="4">
        <v>44326.93981563658</v>
      </c>
      <c r="B361" s="2" t="s">
        <v>7627</v>
      </c>
      <c r="C361" s="2" t="s">
        <v>7643</v>
      </c>
      <c r="D361" s="2" t="s">
        <v>158</v>
      </c>
      <c r="E361" s="2" t="s">
        <v>172</v>
      </c>
      <c r="F361" s="2" t="s">
        <v>213</v>
      </c>
      <c r="G361" s="2" t="s">
        <v>230</v>
      </c>
      <c r="H361" s="2" t="s">
        <v>683</v>
      </c>
      <c r="I361" s="2" t="s">
        <v>7644</v>
      </c>
      <c r="J361" s="2" t="s">
        <v>164</v>
      </c>
      <c r="L361" s="2" t="s">
        <v>7630</v>
      </c>
      <c r="M361" s="5">
        <v>44326.0</v>
      </c>
      <c r="N361" s="2" t="s">
        <v>7645</v>
      </c>
      <c r="O361" s="6" t="s">
        <v>7646</v>
      </c>
      <c r="P361" s="7" t="str">
        <f>HYPERLINK("https://drive.google.com/file/d/1YtQxpfNCHXV9Jdcz6QbwINmTSTZb2Eec/view?usp=drivesdk","Dilshad Sabri Ali - building a better future through education")</f>
        <v>Dilshad Sabri Ali - building a better future through education</v>
      </c>
      <c r="Q361" s="2" t="s">
        <v>7647</v>
      </c>
      <c r="R361" s="2"/>
      <c r="S361" s="2"/>
      <c r="T361" s="2"/>
      <c r="U361" s="2"/>
      <c r="V361" s="2"/>
    </row>
    <row r="362">
      <c r="A362" s="4">
        <v>44326.939819050924</v>
      </c>
      <c r="B362" s="2" t="s">
        <v>7627</v>
      </c>
      <c r="C362" s="2" t="s">
        <v>7648</v>
      </c>
      <c r="D362" s="2" t="s">
        <v>158</v>
      </c>
      <c r="E362" s="2" t="s">
        <v>159</v>
      </c>
      <c r="F362" s="2" t="s">
        <v>7649</v>
      </c>
      <c r="G362" s="2" t="s">
        <v>6049</v>
      </c>
      <c r="H362" s="2" t="s">
        <v>7650</v>
      </c>
      <c r="I362" s="2" t="s">
        <v>7651</v>
      </c>
      <c r="J362" s="2" t="s">
        <v>164</v>
      </c>
      <c r="L362" s="2" t="s">
        <v>7630</v>
      </c>
      <c r="M362" s="5">
        <v>44326.0</v>
      </c>
      <c r="N362" s="2" t="s">
        <v>7652</v>
      </c>
      <c r="O362" s="6" t="s">
        <v>7653</v>
      </c>
      <c r="P362" s="7" t="str">
        <f>HYPERLINK("https://drive.google.com/file/d/1KuSiXa7dRWNryffF8esZdkYJA8ezUrHj/view?usp=drivesdk","Lava Noori Ali - building a better future through education")</f>
        <v>Lava Noori Ali - building a better future through education</v>
      </c>
      <c r="Q362" s="2" t="s">
        <v>7654</v>
      </c>
      <c r="R362" s="2"/>
      <c r="S362" s="2"/>
      <c r="T362" s="2"/>
      <c r="U362" s="2"/>
      <c r="V362" s="2"/>
    </row>
    <row r="363">
      <c r="A363" s="4">
        <v>44326.939829282404</v>
      </c>
      <c r="B363" s="2" t="s">
        <v>7627</v>
      </c>
      <c r="C363" s="2" t="s">
        <v>2257</v>
      </c>
      <c r="D363" s="2" t="s">
        <v>158</v>
      </c>
      <c r="E363" s="2" t="s">
        <v>159</v>
      </c>
      <c r="F363" s="2" t="s">
        <v>1018</v>
      </c>
      <c r="G363" s="2" t="s">
        <v>275</v>
      </c>
      <c r="H363" s="2" t="s">
        <v>612</v>
      </c>
      <c r="I363" s="2" t="s">
        <v>2259</v>
      </c>
      <c r="J363" s="2" t="s">
        <v>177</v>
      </c>
      <c r="K363" s="2" t="s">
        <v>7655</v>
      </c>
      <c r="L363" s="2" t="s">
        <v>7630</v>
      </c>
      <c r="M363" s="5">
        <v>44326.0</v>
      </c>
      <c r="N363" s="2" t="s">
        <v>7656</v>
      </c>
      <c r="O363" s="6" t="s">
        <v>7657</v>
      </c>
      <c r="P363" s="7" t="str">
        <f>HYPERLINK("https://drive.google.com/file/d/1TxDCX1JwfPo3491j0higs73KrlFXGSzH/view?usp=drivesdk","Srwa Hussein Mustafa - building a better future through education")</f>
        <v>Srwa Hussein Mustafa - building a better future through education</v>
      </c>
      <c r="Q363" s="2" t="s">
        <v>7658</v>
      </c>
      <c r="R363" s="2"/>
      <c r="S363" s="2"/>
      <c r="T363" s="2"/>
      <c r="U363" s="2"/>
      <c r="V363" s="2"/>
    </row>
    <row r="364">
      <c r="A364" s="4">
        <v>44326.93985996528</v>
      </c>
      <c r="B364" s="2" t="s">
        <v>7627</v>
      </c>
      <c r="C364" s="2" t="s">
        <v>937</v>
      </c>
      <c r="D364" s="2" t="s">
        <v>158</v>
      </c>
      <c r="E364" s="2" t="s">
        <v>159</v>
      </c>
      <c r="F364" s="2" t="s">
        <v>229</v>
      </c>
      <c r="G364" s="2" t="s">
        <v>275</v>
      </c>
      <c r="H364" s="2" t="s">
        <v>6889</v>
      </c>
      <c r="I364" s="2" t="s">
        <v>319</v>
      </c>
      <c r="J364" s="2" t="s">
        <v>177</v>
      </c>
      <c r="L364" s="2" t="s">
        <v>7630</v>
      </c>
      <c r="M364" s="5">
        <v>44326.0</v>
      </c>
      <c r="N364" s="2" t="s">
        <v>7659</v>
      </c>
      <c r="O364" s="6" t="s">
        <v>7660</v>
      </c>
      <c r="P364" s="7" t="str">
        <f>HYPERLINK("https://drive.google.com/file/d/1xrBWnMdOF_yPF7Rmd7ZQClr3wyXF5Z_3/view?usp=drivesdk","AMJAD AHMED JUMAAH - building a better future through education")</f>
        <v>AMJAD AHMED JUMAAH - building a better future through education</v>
      </c>
      <c r="Q364" s="2" t="s">
        <v>7661</v>
      </c>
      <c r="R364" s="2"/>
      <c r="S364" s="2"/>
      <c r="T364" s="2"/>
      <c r="U364" s="2"/>
      <c r="V364" s="2"/>
    </row>
    <row r="365">
      <c r="A365" s="4">
        <v>44326.939898136574</v>
      </c>
      <c r="B365" s="2" t="s">
        <v>7627</v>
      </c>
      <c r="C365" s="2" t="s">
        <v>7662</v>
      </c>
      <c r="D365" s="2" t="s">
        <v>158</v>
      </c>
      <c r="E365" s="2" t="s">
        <v>159</v>
      </c>
      <c r="F365" s="2" t="s">
        <v>7663</v>
      </c>
      <c r="G365" s="2" t="s">
        <v>7664</v>
      </c>
      <c r="H365" s="2" t="s">
        <v>989</v>
      </c>
      <c r="I365" s="2" t="s">
        <v>7665</v>
      </c>
      <c r="J365" s="2" t="s">
        <v>177</v>
      </c>
      <c r="L365" s="2" t="s">
        <v>7630</v>
      </c>
      <c r="M365" s="5">
        <v>44326.0</v>
      </c>
      <c r="N365" s="2" t="s">
        <v>7666</v>
      </c>
      <c r="O365" s="6" t="s">
        <v>7667</v>
      </c>
      <c r="P365" s="7" t="str">
        <f>HYPERLINK("https://drive.google.com/file/d/1uylYbI76juy9D8NZeAMjQq4jzZm3XktV/view?usp=drivesdk","Mydia Rafiq Majeed  - building a better future through education")</f>
        <v>Mydia Rafiq Majeed  - building a better future through education</v>
      </c>
      <c r="Q365" s="2" t="s">
        <v>7668</v>
      </c>
      <c r="R365" s="2"/>
      <c r="S365" s="2"/>
      <c r="T365" s="2"/>
      <c r="U365" s="2"/>
      <c r="V365" s="2"/>
    </row>
    <row r="366">
      <c r="A366" s="4">
        <v>44326.93999306713</v>
      </c>
      <c r="B366" s="2" t="s">
        <v>7627</v>
      </c>
      <c r="C366" s="2" t="s">
        <v>7669</v>
      </c>
      <c r="D366" s="2" t="s">
        <v>158</v>
      </c>
      <c r="E366" s="2" t="s">
        <v>159</v>
      </c>
      <c r="F366" s="2" t="s">
        <v>213</v>
      </c>
      <c r="G366" s="2" t="s">
        <v>830</v>
      </c>
      <c r="H366" s="2" t="s">
        <v>3802</v>
      </c>
      <c r="I366" s="2" t="s">
        <v>7670</v>
      </c>
      <c r="J366" s="2" t="s">
        <v>197</v>
      </c>
      <c r="L366" s="2" t="s">
        <v>7630</v>
      </c>
      <c r="M366" s="5">
        <v>44326.0</v>
      </c>
      <c r="N366" s="2" t="s">
        <v>7671</v>
      </c>
      <c r="O366" s="6" t="s">
        <v>7672</v>
      </c>
      <c r="P366" s="7" t="str">
        <f>HYPERLINK("https://drive.google.com/file/d/1lafME5cJYcXW4c8OlP6JmRQK6kWuPjIe/view?usp=drivesdk","SALAHDDIN BAQI HUSSEIN - building a better future through education")</f>
        <v>SALAHDDIN BAQI HUSSEIN - building a better future through education</v>
      </c>
      <c r="Q366" s="2" t="s">
        <v>7673</v>
      </c>
      <c r="R366" s="2"/>
      <c r="S366" s="2"/>
      <c r="T366" s="2"/>
      <c r="U366" s="2"/>
      <c r="V366" s="2"/>
    </row>
    <row r="367">
      <c r="A367" s="4">
        <v>44326.94004475695</v>
      </c>
      <c r="B367" s="2" t="s">
        <v>7627</v>
      </c>
      <c r="C367" s="2" t="s">
        <v>2280</v>
      </c>
      <c r="D367" s="2" t="s">
        <v>171</v>
      </c>
      <c r="E367" s="2" t="s">
        <v>202</v>
      </c>
      <c r="F367" s="2" t="s">
        <v>229</v>
      </c>
      <c r="G367" s="2" t="s">
        <v>222</v>
      </c>
      <c r="H367" s="2" t="s">
        <v>3908</v>
      </c>
      <c r="I367" s="2" t="s">
        <v>2281</v>
      </c>
      <c r="J367" s="2" t="s">
        <v>197</v>
      </c>
      <c r="L367" s="2" t="s">
        <v>7630</v>
      </c>
      <c r="M367" s="5">
        <v>44326.0</v>
      </c>
      <c r="N367" s="2" t="s">
        <v>7674</v>
      </c>
      <c r="O367" s="6" t="s">
        <v>7675</v>
      </c>
      <c r="P367" s="7" t="str">
        <f>HYPERLINK("https://drive.google.com/file/d/1a80OhAc8z1Ywz6h0oCHofmi3vOckZuUT/view?usp=drivesdk","Mahmoud Ahmed Hassan - building a better future through education")</f>
        <v>Mahmoud Ahmed Hassan - building a better future through education</v>
      </c>
      <c r="Q367" s="2" t="s">
        <v>7676</v>
      </c>
      <c r="R367" s="2"/>
      <c r="S367" s="2"/>
      <c r="T367" s="2"/>
      <c r="U367" s="2"/>
      <c r="V367" s="2"/>
    </row>
    <row r="368">
      <c r="A368" s="4">
        <v>44326.94005877315</v>
      </c>
      <c r="B368" s="2" t="s">
        <v>7627</v>
      </c>
      <c r="C368" s="2" t="s">
        <v>7677</v>
      </c>
      <c r="D368" s="2" t="s">
        <v>171</v>
      </c>
      <c r="E368" s="2" t="s">
        <v>172</v>
      </c>
      <c r="F368" s="2" t="s">
        <v>229</v>
      </c>
      <c r="G368" s="2" t="s">
        <v>230</v>
      </c>
      <c r="H368" s="2" t="s">
        <v>6227</v>
      </c>
      <c r="I368" s="2" t="s">
        <v>7678</v>
      </c>
      <c r="J368" s="2" t="s">
        <v>177</v>
      </c>
      <c r="L368" s="2" t="s">
        <v>7630</v>
      </c>
      <c r="M368" s="5">
        <v>44326.0</v>
      </c>
      <c r="N368" s="2" t="s">
        <v>7679</v>
      </c>
      <c r="O368" s="6" t="s">
        <v>7680</v>
      </c>
      <c r="P368" s="7" t="str">
        <f>HYPERLINK("https://drive.google.com/file/d/1L1NSYPwBGMggdBk9nuzOEHvDjGIo16bk/view?usp=drivesdk","Karwan Kakabra Kakamad - building a better future through education")</f>
        <v>Karwan Kakabra Kakamad - building a better future through education</v>
      </c>
      <c r="Q368" s="2" t="s">
        <v>7681</v>
      </c>
      <c r="R368" s="2"/>
      <c r="S368" s="2"/>
      <c r="T368" s="2"/>
      <c r="U368" s="2"/>
      <c r="V368" s="2"/>
    </row>
    <row r="369">
      <c r="A369" s="4">
        <v>44326.94018255787</v>
      </c>
      <c r="B369" s="2" t="s">
        <v>7627</v>
      </c>
      <c r="C369" s="2" t="s">
        <v>6137</v>
      </c>
      <c r="D369" s="2" t="s">
        <v>158</v>
      </c>
      <c r="E369" s="2" t="s">
        <v>159</v>
      </c>
      <c r="F369" s="2" t="s">
        <v>961</v>
      </c>
      <c r="G369" s="2" t="s">
        <v>587</v>
      </c>
      <c r="H369" s="2" t="s">
        <v>1211</v>
      </c>
      <c r="I369" s="2" t="s">
        <v>1212</v>
      </c>
      <c r="J369" s="2" t="s">
        <v>164</v>
      </c>
      <c r="L369" s="2" t="s">
        <v>7630</v>
      </c>
      <c r="M369" s="5">
        <v>44326.0</v>
      </c>
      <c r="N369" s="2" t="s">
        <v>7682</v>
      </c>
      <c r="O369" s="6" t="s">
        <v>7683</v>
      </c>
      <c r="P369" s="7" t="str">
        <f>HYPERLINK("https://drive.google.com/file/d/1c0ryY-bk_Ly1_kUyyHC9nShEPWyo-5zb/view?usp=drivesdk","Nihad mohammed qader  - building a better future through education")</f>
        <v>Nihad mohammed qader  - building a better future through education</v>
      </c>
      <c r="Q369" s="2" t="s">
        <v>7684</v>
      </c>
      <c r="R369" s="2"/>
      <c r="S369" s="2"/>
      <c r="T369" s="2"/>
      <c r="U369" s="2"/>
      <c r="V369" s="2"/>
    </row>
    <row r="370">
      <c r="A370" s="4">
        <v>44326.94024773148</v>
      </c>
      <c r="B370" s="2" t="s">
        <v>7627</v>
      </c>
      <c r="C370" s="2" t="s">
        <v>7685</v>
      </c>
      <c r="D370" s="2" t="s">
        <v>171</v>
      </c>
      <c r="E370" s="2" t="s">
        <v>172</v>
      </c>
      <c r="F370" s="2" t="s">
        <v>229</v>
      </c>
      <c r="G370" s="2" t="s">
        <v>230</v>
      </c>
      <c r="H370" s="2" t="s">
        <v>683</v>
      </c>
      <c r="I370" s="2" t="s">
        <v>7686</v>
      </c>
      <c r="J370" s="2" t="s">
        <v>197</v>
      </c>
      <c r="L370" s="2" t="s">
        <v>7630</v>
      </c>
      <c r="M370" s="5">
        <v>44326.0</v>
      </c>
      <c r="N370" s="2" t="s">
        <v>7687</v>
      </c>
      <c r="O370" s="6" t="s">
        <v>7688</v>
      </c>
      <c r="P370" s="7" t="str">
        <f>HYPERLINK("https://drive.google.com/file/d/1ms34GsrZiEvx5xYxFvmxYBqsW0fVCfeX/view?usp=drivesdk","Saied Qadir Faqe Ibrahim - building a better future through education")</f>
        <v>Saied Qadir Faqe Ibrahim - building a better future through education</v>
      </c>
      <c r="Q370" s="2" t="s">
        <v>7689</v>
      </c>
      <c r="R370" s="2"/>
      <c r="S370" s="2"/>
      <c r="T370" s="2"/>
      <c r="U370" s="2"/>
      <c r="V370" s="2"/>
    </row>
    <row r="371">
      <c r="A371" s="4">
        <v>44326.94033893519</v>
      </c>
      <c r="B371" s="2" t="s">
        <v>7627</v>
      </c>
      <c r="C371" s="2" t="s">
        <v>7690</v>
      </c>
      <c r="D371" s="2" t="s">
        <v>171</v>
      </c>
      <c r="E371" s="2" t="s">
        <v>202</v>
      </c>
      <c r="F371" s="2" t="s">
        <v>1464</v>
      </c>
      <c r="G371" s="2" t="s">
        <v>7691</v>
      </c>
      <c r="H371" s="2" t="s">
        <v>5223</v>
      </c>
      <c r="I371" s="2" t="s">
        <v>7692</v>
      </c>
      <c r="J371" s="2" t="s">
        <v>177</v>
      </c>
      <c r="K371" s="2" t="s">
        <v>710</v>
      </c>
      <c r="L371" s="2" t="s">
        <v>7630</v>
      </c>
      <c r="M371" s="5">
        <v>44326.0</v>
      </c>
      <c r="N371" s="2" t="s">
        <v>7693</v>
      </c>
      <c r="O371" s="6" t="s">
        <v>7694</v>
      </c>
      <c r="P371" s="7" t="str">
        <f>HYPERLINK("https://drive.google.com/file/d/1CM8ctTthqMUovC7Qn5x2DydCCn15bKtl/view?usp=drivesdk","Dr.Ahmed Rafiq Karim - building a better future through education")</f>
        <v>Dr.Ahmed Rafiq Karim - building a better future through education</v>
      </c>
      <c r="Q371" s="2" t="s">
        <v>7695</v>
      </c>
      <c r="R371" s="2"/>
      <c r="S371" s="2"/>
      <c r="T371" s="2"/>
      <c r="U371" s="2"/>
      <c r="V371" s="2"/>
    </row>
    <row r="372">
      <c r="A372" s="4">
        <v>44326.940354074075</v>
      </c>
      <c r="B372" s="2" t="s">
        <v>7627</v>
      </c>
      <c r="C372" s="2" t="s">
        <v>4783</v>
      </c>
      <c r="D372" s="2" t="s">
        <v>158</v>
      </c>
      <c r="E372" s="2" t="s">
        <v>159</v>
      </c>
      <c r="F372" s="2" t="s">
        <v>229</v>
      </c>
      <c r="G372" s="2" t="s">
        <v>275</v>
      </c>
      <c r="H372" s="2" t="s">
        <v>6331</v>
      </c>
      <c r="I372" s="2" t="s">
        <v>952</v>
      </c>
      <c r="J372" s="2" t="s">
        <v>197</v>
      </c>
      <c r="L372" s="2" t="s">
        <v>7630</v>
      </c>
      <c r="M372" s="5">
        <v>44326.0</v>
      </c>
      <c r="N372" s="2" t="s">
        <v>7696</v>
      </c>
      <c r="O372" s="6" t="s">
        <v>7697</v>
      </c>
      <c r="P372" s="7" t="str">
        <f>HYPERLINK("https://drive.google.com/file/d/1Utmm7Lz0mmIOA7J7S2oIVNhexeaurjgl/view?usp=drivesdk","Amad Abdullah Ahmed - building a better future through education")</f>
        <v>Amad Abdullah Ahmed - building a better future through education</v>
      </c>
      <c r="Q372" s="2" t="s">
        <v>7698</v>
      </c>
      <c r="R372" s="2"/>
      <c r="S372" s="2"/>
      <c r="T372" s="2"/>
      <c r="U372" s="2"/>
      <c r="V372" s="2"/>
    </row>
    <row r="373">
      <c r="A373" s="4">
        <v>44326.9403852199</v>
      </c>
      <c r="B373" s="2" t="s">
        <v>7627</v>
      </c>
      <c r="C373" s="2" t="s">
        <v>7699</v>
      </c>
      <c r="D373" s="2" t="s">
        <v>171</v>
      </c>
      <c r="E373" s="2" t="s">
        <v>202</v>
      </c>
      <c r="F373" s="2" t="s">
        <v>213</v>
      </c>
      <c r="G373" s="2" t="s">
        <v>214</v>
      </c>
      <c r="H373" s="2" t="s">
        <v>7700</v>
      </c>
      <c r="I373" s="2" t="s">
        <v>7701</v>
      </c>
      <c r="J373" s="2" t="s">
        <v>164</v>
      </c>
      <c r="L373" s="2" t="s">
        <v>7630</v>
      </c>
      <c r="M373" s="5">
        <v>44326.0</v>
      </c>
      <c r="N373" s="2" t="s">
        <v>7702</v>
      </c>
      <c r="O373" s="6" t="s">
        <v>7703</v>
      </c>
      <c r="P373" s="7" t="str">
        <f>HYPERLINK("https://drive.google.com/file/d/1JpUW86i9b-VfrbNYr9Ps171-lDpj2gLH/view?usp=drivesdk","Hewa Abdulaziz Abdulrahman - building a better future through education")</f>
        <v>Hewa Abdulaziz Abdulrahman - building a better future through education</v>
      </c>
      <c r="Q373" s="2" t="s">
        <v>7704</v>
      </c>
      <c r="R373" s="2"/>
      <c r="S373" s="2"/>
      <c r="T373" s="2"/>
      <c r="U373" s="2"/>
      <c r="V373" s="2"/>
    </row>
    <row r="374">
      <c r="A374" s="4">
        <v>44326.94039921297</v>
      </c>
      <c r="B374" s="2" t="s">
        <v>7627</v>
      </c>
      <c r="C374" s="2" t="s">
        <v>882</v>
      </c>
      <c r="D374" s="2" t="s">
        <v>158</v>
      </c>
      <c r="E374" s="2" t="s">
        <v>172</v>
      </c>
      <c r="F374" s="2" t="s">
        <v>229</v>
      </c>
      <c r="G374" s="2" t="s">
        <v>275</v>
      </c>
      <c r="H374" s="2" t="s">
        <v>612</v>
      </c>
      <c r="I374" s="2" t="s">
        <v>883</v>
      </c>
      <c r="J374" s="2" t="s">
        <v>177</v>
      </c>
      <c r="L374" s="2" t="s">
        <v>7630</v>
      </c>
      <c r="M374" s="5">
        <v>44326.0</v>
      </c>
      <c r="N374" s="2" t="s">
        <v>7705</v>
      </c>
      <c r="O374" s="6" t="s">
        <v>7706</v>
      </c>
      <c r="P374" s="7" t="str">
        <f>HYPERLINK("https://drive.google.com/file/d/1R5wUDkZjNvHPgmwq1ZxrZCQfz5V3q175/view?usp=drivesdk","Mokhles Saleh Ibrahim - building a better future through education")</f>
        <v>Mokhles Saleh Ibrahim - building a better future through education</v>
      </c>
      <c r="Q374" s="2" t="s">
        <v>7707</v>
      </c>
      <c r="R374" s="2"/>
      <c r="S374" s="2"/>
      <c r="T374" s="2"/>
      <c r="U374" s="2"/>
      <c r="V374" s="2"/>
    </row>
    <row r="375">
      <c r="A375" s="4">
        <v>44326.940430428236</v>
      </c>
      <c r="B375" s="2" t="s">
        <v>7627</v>
      </c>
      <c r="C375" s="2" t="s">
        <v>7178</v>
      </c>
      <c r="D375" s="2" t="s">
        <v>158</v>
      </c>
      <c r="E375" s="2" t="s">
        <v>159</v>
      </c>
      <c r="F375" s="2" t="s">
        <v>221</v>
      </c>
      <c r="G375" s="2" t="s">
        <v>1175</v>
      </c>
      <c r="H375" s="2" t="s">
        <v>892</v>
      </c>
      <c r="I375" s="2" t="s">
        <v>5375</v>
      </c>
      <c r="J375" s="2" t="s">
        <v>197</v>
      </c>
      <c r="L375" s="2" t="s">
        <v>7630</v>
      </c>
      <c r="M375" s="5">
        <v>44326.0</v>
      </c>
      <c r="N375" s="2" t="s">
        <v>7708</v>
      </c>
      <c r="O375" s="6" t="s">
        <v>7709</v>
      </c>
      <c r="P375" s="7" t="str">
        <f>HYPERLINK("https://drive.google.com/file/d/1JUW6EWZxChX0X5uELddQAG-XLoXCsk9l/view?usp=drivesdk","NAZNAZ SHAWQI MALLA  - building a better future through education")</f>
        <v>NAZNAZ SHAWQI MALLA  - building a better future through education</v>
      </c>
      <c r="Q375" s="2" t="s">
        <v>7710</v>
      </c>
      <c r="R375" s="2"/>
      <c r="S375" s="2"/>
      <c r="T375" s="2"/>
      <c r="U375" s="2"/>
      <c r="V375" s="2"/>
    </row>
    <row r="376">
      <c r="A376" s="4">
        <v>44326.940430428236</v>
      </c>
      <c r="B376" s="2" t="s">
        <v>7627</v>
      </c>
      <c r="C376" s="2" t="s">
        <v>7711</v>
      </c>
      <c r="D376" s="2" t="s">
        <v>158</v>
      </c>
      <c r="E376" s="2" t="s">
        <v>159</v>
      </c>
      <c r="F376" s="2" t="s">
        <v>221</v>
      </c>
      <c r="G376" s="2" t="s">
        <v>1175</v>
      </c>
      <c r="H376" s="2" t="s">
        <v>892</v>
      </c>
      <c r="I376" s="2" t="s">
        <v>7712</v>
      </c>
      <c r="J376" s="2" t="s">
        <v>197</v>
      </c>
      <c r="L376" s="2" t="s">
        <v>7630</v>
      </c>
      <c r="M376" s="5">
        <v>44326.0</v>
      </c>
      <c r="N376" s="2" t="s">
        <v>7713</v>
      </c>
      <c r="O376" s="6" t="s">
        <v>7714</v>
      </c>
      <c r="P376" s="7" t="str">
        <f>HYPERLINK("https://drive.google.com/file/d/1WytrmulkjaZXmvQ1GkSRzq6XuBR5xQph/view?usp=drivesdk","Dr. Abdurrahman Ahmad Wahab - building a better future through education")</f>
        <v>Dr. Abdurrahman Ahmad Wahab - building a better future through education</v>
      </c>
      <c r="Q376" s="2" t="s">
        <v>7715</v>
      </c>
      <c r="R376" s="2"/>
      <c r="S376" s="2"/>
      <c r="T376" s="2"/>
      <c r="U376" s="2"/>
      <c r="V376" s="2"/>
    </row>
    <row r="377">
      <c r="A377" s="4">
        <v>44326.94044972223</v>
      </c>
      <c r="B377" s="2" t="s">
        <v>7627</v>
      </c>
      <c r="C377" s="2" t="s">
        <v>5471</v>
      </c>
      <c r="D377" s="2" t="s">
        <v>158</v>
      </c>
      <c r="E377" s="2" t="s">
        <v>159</v>
      </c>
      <c r="F377" s="2" t="s">
        <v>152</v>
      </c>
      <c r="G377" s="2" t="s">
        <v>153</v>
      </c>
      <c r="H377" s="2" t="s">
        <v>932</v>
      </c>
      <c r="I377" s="2" t="s">
        <v>5472</v>
      </c>
      <c r="J377" s="2" t="s">
        <v>177</v>
      </c>
      <c r="L377" s="2" t="s">
        <v>7630</v>
      </c>
      <c r="M377" s="5">
        <v>44326.0</v>
      </c>
      <c r="N377" s="2" t="s">
        <v>7716</v>
      </c>
      <c r="O377" s="6" t="s">
        <v>7717</v>
      </c>
      <c r="P377" s="7" t="str">
        <f>HYPERLINK("https://drive.google.com/file/d/1TeGj2vvVHhy7nye6-f1BstsZ0buBLXUQ/view?usp=drivesdk","sirwan abdullah ahmed - building a better future through education")</f>
        <v>sirwan abdullah ahmed - building a better future through education</v>
      </c>
      <c r="Q377" s="2" t="s">
        <v>7718</v>
      </c>
      <c r="R377" s="2"/>
      <c r="S377" s="2"/>
      <c r="T377" s="2"/>
      <c r="U377" s="2"/>
      <c r="V377" s="2"/>
    </row>
    <row r="378">
      <c r="A378" s="4">
        <v>44326.94046770834</v>
      </c>
      <c r="B378" s="2" t="s">
        <v>7627</v>
      </c>
      <c r="C378" s="8" t="s">
        <v>4999</v>
      </c>
      <c r="D378" s="2" t="s">
        <v>171</v>
      </c>
      <c r="E378" s="2" t="s">
        <v>202</v>
      </c>
      <c r="F378" s="8" t="s">
        <v>4151</v>
      </c>
      <c r="G378" s="8" t="s">
        <v>5000</v>
      </c>
      <c r="H378" s="8" t="s">
        <v>5001</v>
      </c>
      <c r="I378" s="2" t="s">
        <v>2389</v>
      </c>
      <c r="J378" s="2" t="s">
        <v>197</v>
      </c>
      <c r="L378" s="2" t="s">
        <v>7630</v>
      </c>
      <c r="M378" s="5">
        <v>44326.0</v>
      </c>
      <c r="N378" s="2" t="s">
        <v>7719</v>
      </c>
      <c r="O378" s="6" t="s">
        <v>7720</v>
      </c>
      <c r="P378" s="7" t="str">
        <f>HYPERLINK("https://drive.google.com/file/d/1Pn_0OdGSVvdWBLRVxUOKdtBZ39iscYHU/view?usp=drivesdk","عبدالملک عوسمان - building a better future through education")</f>
        <v>عبدالملک عوسمان - building a better future through education</v>
      </c>
      <c r="Q378" s="2" t="s">
        <v>7721</v>
      </c>
      <c r="R378" s="2"/>
      <c r="S378" s="2"/>
      <c r="T378" s="2"/>
      <c r="U378" s="2"/>
      <c r="V378" s="2"/>
    </row>
    <row r="379">
      <c r="A379" s="4">
        <v>44326.9406366551</v>
      </c>
      <c r="B379" s="2" t="s">
        <v>7627</v>
      </c>
      <c r="C379" s="2" t="s">
        <v>4685</v>
      </c>
      <c r="D379" s="2" t="s">
        <v>171</v>
      </c>
      <c r="E379" s="2" t="s">
        <v>172</v>
      </c>
      <c r="F379" s="2" t="s">
        <v>229</v>
      </c>
      <c r="G379" s="2" t="s">
        <v>230</v>
      </c>
      <c r="H379" s="2" t="s">
        <v>231</v>
      </c>
      <c r="I379" s="2" t="s">
        <v>186</v>
      </c>
      <c r="J379" s="2" t="s">
        <v>177</v>
      </c>
      <c r="K379" s="8" t="s">
        <v>7722</v>
      </c>
      <c r="L379" s="2" t="s">
        <v>7630</v>
      </c>
      <c r="M379" s="5">
        <v>44326.0</v>
      </c>
      <c r="N379" s="2" t="s">
        <v>7723</v>
      </c>
      <c r="O379" s="6" t="s">
        <v>7724</v>
      </c>
      <c r="P379" s="7" t="str">
        <f>HYPERLINK("https://drive.google.com/file/d/1KN3JP9EeyzaHnceE6unBiMDrDSaIbXJ3/view?usp=drivesdk","Dr. Parween Othman Mustafa - building a better future through education")</f>
        <v>Dr. Parween Othman Mustafa - building a better future through education</v>
      </c>
      <c r="Q379" s="2" t="s">
        <v>7725</v>
      </c>
      <c r="R379" s="2"/>
      <c r="S379" s="2"/>
      <c r="T379" s="2"/>
      <c r="U379" s="2"/>
      <c r="V379" s="2"/>
    </row>
    <row r="380">
      <c r="A380" s="4">
        <v>44326.940641180554</v>
      </c>
      <c r="B380" s="2" t="s">
        <v>7627</v>
      </c>
      <c r="C380" s="2" t="s">
        <v>7726</v>
      </c>
      <c r="D380" s="2" t="s">
        <v>158</v>
      </c>
      <c r="E380" s="2" t="s">
        <v>159</v>
      </c>
      <c r="F380" s="2" t="s">
        <v>7649</v>
      </c>
      <c r="G380" s="2" t="s">
        <v>7727</v>
      </c>
      <c r="H380" s="2" t="s">
        <v>7728</v>
      </c>
      <c r="I380" s="2" t="s">
        <v>7729</v>
      </c>
      <c r="J380" s="2" t="s">
        <v>197</v>
      </c>
      <c r="K380" s="2" t="s">
        <v>7730</v>
      </c>
      <c r="L380" s="2" t="s">
        <v>7630</v>
      </c>
      <c r="M380" s="5">
        <v>44326.0</v>
      </c>
      <c r="N380" s="2" t="s">
        <v>7731</v>
      </c>
      <c r="O380" s="6" t="s">
        <v>7732</v>
      </c>
      <c r="P380" s="7" t="str">
        <f>HYPERLINK("https://drive.google.com/file/d/10_KBnkP9-CCHBQYnJ57Hfm3YT06cG3uc/view?usp=drivesdk","Fatimah Saadi Ali  - building a better future through education")</f>
        <v>Fatimah Saadi Ali  - building a better future through education</v>
      </c>
      <c r="Q380" s="2" t="s">
        <v>7733</v>
      </c>
      <c r="R380" s="2"/>
      <c r="S380" s="2"/>
      <c r="T380" s="2"/>
      <c r="U380" s="2"/>
      <c r="V380" s="2"/>
    </row>
    <row r="381">
      <c r="A381" s="4">
        <v>44326.94077356481</v>
      </c>
      <c r="B381" s="2" t="s">
        <v>7627</v>
      </c>
      <c r="C381" s="2" t="s">
        <v>3627</v>
      </c>
      <c r="D381" s="2" t="s">
        <v>158</v>
      </c>
      <c r="E381" s="2" t="s">
        <v>172</v>
      </c>
      <c r="F381" s="2" t="s">
        <v>152</v>
      </c>
      <c r="G381" s="2" t="s">
        <v>153</v>
      </c>
      <c r="H381" s="2" t="s">
        <v>909</v>
      </c>
      <c r="I381" s="2" t="s">
        <v>1206</v>
      </c>
      <c r="J381" s="2" t="s">
        <v>197</v>
      </c>
      <c r="K381" s="2" t="s">
        <v>6940</v>
      </c>
      <c r="L381" s="2" t="s">
        <v>7630</v>
      </c>
      <c r="M381" s="5">
        <v>44326.0</v>
      </c>
      <c r="N381" s="2" t="s">
        <v>7734</v>
      </c>
      <c r="O381" s="6" t="s">
        <v>7735</v>
      </c>
      <c r="P381" s="7" t="str">
        <f>HYPERLINK("https://drive.google.com/file/d/1HuZK-VuBEdGt6OlmoDD1olOt0AcyWBc0/view?usp=drivesdk","kovan Rizgar - building a better future through education")</f>
        <v>kovan Rizgar - building a better future through education</v>
      </c>
      <c r="Q381" s="2" t="s">
        <v>7736</v>
      </c>
      <c r="R381" s="2"/>
      <c r="S381" s="2"/>
      <c r="T381" s="2"/>
      <c r="U381" s="2"/>
      <c r="V381" s="2"/>
    </row>
    <row r="382">
      <c r="A382" s="4">
        <v>44326.940790057866</v>
      </c>
      <c r="B382" s="2" t="s">
        <v>7627</v>
      </c>
      <c r="C382" s="2" t="s">
        <v>3801</v>
      </c>
      <c r="D382" s="2" t="s">
        <v>158</v>
      </c>
      <c r="E382" s="2" t="s">
        <v>172</v>
      </c>
      <c r="F382" s="2" t="s">
        <v>229</v>
      </c>
      <c r="G382" s="2" t="s">
        <v>230</v>
      </c>
      <c r="H382" s="2" t="s">
        <v>3802</v>
      </c>
      <c r="I382" s="2" t="s">
        <v>3803</v>
      </c>
      <c r="J382" s="2" t="s">
        <v>177</v>
      </c>
      <c r="L382" s="2" t="s">
        <v>7630</v>
      </c>
      <c r="M382" s="5">
        <v>44326.0</v>
      </c>
      <c r="N382" s="2" t="s">
        <v>7737</v>
      </c>
      <c r="O382" s="6" t="s">
        <v>7738</v>
      </c>
      <c r="P382" s="7" t="str">
        <f>HYPERLINK("https://drive.google.com/file/d/19f6dND91yOlr80XNNysGKclQTFmE1ASM/view?usp=drivesdk","Star Shekh Hasan - building a better future through education")</f>
        <v>Star Shekh Hasan - building a better future through education</v>
      </c>
      <c r="Q382" s="2" t="s">
        <v>7739</v>
      </c>
      <c r="R382" s="2"/>
      <c r="S382" s="2"/>
      <c r="T382" s="2"/>
      <c r="U382" s="2"/>
      <c r="V382" s="2"/>
    </row>
    <row r="383">
      <c r="A383" s="4">
        <v>44326.94080694445</v>
      </c>
      <c r="B383" s="2" t="s">
        <v>7627</v>
      </c>
      <c r="C383" s="2" t="s">
        <v>1516</v>
      </c>
      <c r="D383" s="2" t="s">
        <v>171</v>
      </c>
      <c r="E383" s="2" t="s">
        <v>202</v>
      </c>
      <c r="F383" s="2" t="s">
        <v>7740</v>
      </c>
      <c r="G383" s="2" t="s">
        <v>7741</v>
      </c>
      <c r="H383" s="2" t="s">
        <v>7742</v>
      </c>
      <c r="I383" s="2" t="s">
        <v>361</v>
      </c>
      <c r="J383" s="2" t="s">
        <v>197</v>
      </c>
      <c r="K383" s="2" t="s">
        <v>7743</v>
      </c>
      <c r="L383" s="2" t="s">
        <v>7630</v>
      </c>
      <c r="M383" s="5">
        <v>44326.0</v>
      </c>
      <c r="N383" s="2" t="s">
        <v>7744</v>
      </c>
      <c r="O383" s="6" t="s">
        <v>7745</v>
      </c>
      <c r="P383" s="7" t="str">
        <f>HYPERLINK("https://drive.google.com/file/d/1LajL-To1myyV-lOewHD0Y691VJdZ4GWc/view?usp=drivesdk","MUMTAZ AHMED AMEEN - building a better future through education")</f>
        <v>MUMTAZ AHMED AMEEN - building a better future through education</v>
      </c>
      <c r="Q383" s="2" t="s">
        <v>7746</v>
      </c>
      <c r="R383" s="2"/>
      <c r="S383" s="2"/>
      <c r="T383" s="2"/>
      <c r="U383" s="2"/>
      <c r="V383" s="2"/>
    </row>
    <row r="384">
      <c r="A384" s="4">
        <v>44326.94086787037</v>
      </c>
      <c r="B384" s="2" t="s">
        <v>7627</v>
      </c>
      <c r="C384" s="2" t="s">
        <v>7747</v>
      </c>
      <c r="D384" s="2" t="s">
        <v>158</v>
      </c>
      <c r="E384" s="2" t="s">
        <v>159</v>
      </c>
      <c r="F384" s="2" t="s">
        <v>173</v>
      </c>
      <c r="G384" s="2" t="s">
        <v>988</v>
      </c>
      <c r="H384" s="2" t="s">
        <v>892</v>
      </c>
      <c r="I384" s="2" t="s">
        <v>7748</v>
      </c>
      <c r="J384" s="2" t="s">
        <v>177</v>
      </c>
      <c r="K384" s="2" t="s">
        <v>7749</v>
      </c>
      <c r="L384" s="2" t="s">
        <v>7630</v>
      </c>
      <c r="M384" s="5">
        <v>44326.0</v>
      </c>
      <c r="N384" s="2" t="s">
        <v>7750</v>
      </c>
      <c r="O384" s="6" t="s">
        <v>7751</v>
      </c>
      <c r="P384" s="7" t="str">
        <f>HYPERLINK("https://drive.google.com/file/d/1h1Qqhw-KSSsuRn_sPqb4DUg5oejL79_2/view?usp=drivesdk","Parishan Haji Ahmad - building a better future through education")</f>
        <v>Parishan Haji Ahmad - building a better future through education</v>
      </c>
      <c r="Q384" s="2" t="s">
        <v>7752</v>
      </c>
      <c r="R384" s="2"/>
      <c r="S384" s="2"/>
      <c r="T384" s="2"/>
      <c r="U384" s="2"/>
      <c r="V384" s="2"/>
    </row>
    <row r="385">
      <c r="A385" s="4">
        <v>44326.940910150464</v>
      </c>
      <c r="B385" s="2" t="s">
        <v>7627</v>
      </c>
      <c r="C385" s="8" t="s">
        <v>7753</v>
      </c>
      <c r="D385" s="2" t="s">
        <v>171</v>
      </c>
      <c r="E385" s="2" t="s">
        <v>172</v>
      </c>
      <c r="F385" s="8" t="s">
        <v>7754</v>
      </c>
      <c r="G385" s="8" t="s">
        <v>7755</v>
      </c>
      <c r="H385" s="8" t="s">
        <v>7756</v>
      </c>
      <c r="I385" s="2" t="s">
        <v>7757</v>
      </c>
      <c r="J385" s="2" t="s">
        <v>177</v>
      </c>
      <c r="K385" s="2" t="s">
        <v>1198</v>
      </c>
      <c r="L385" s="2" t="s">
        <v>7630</v>
      </c>
      <c r="M385" s="5">
        <v>44326.0</v>
      </c>
      <c r="N385" s="2" t="s">
        <v>7758</v>
      </c>
      <c r="O385" s="6" t="s">
        <v>7759</v>
      </c>
      <c r="P385" s="7" t="str">
        <f>HYPERLINK("https://drive.google.com/file/d/1RiXN-HutQXAyhbwcKA2NpiB9EyECKiMO/view?usp=drivesdk","شاد حمید محمد - building a better future through education")</f>
        <v>شاد حمید محمد - building a better future through education</v>
      </c>
      <c r="Q385" s="2" t="s">
        <v>7760</v>
      </c>
      <c r="R385" s="2"/>
      <c r="S385" s="2"/>
      <c r="T385" s="2"/>
      <c r="U385" s="2"/>
      <c r="V385" s="2"/>
    </row>
    <row r="386">
      <c r="A386" s="4">
        <v>44326.94100873843</v>
      </c>
      <c r="B386" s="2" t="s">
        <v>7627</v>
      </c>
      <c r="C386" s="2" t="s">
        <v>876</v>
      </c>
      <c r="D386" s="2" t="s">
        <v>6016</v>
      </c>
      <c r="E386" s="2" t="s">
        <v>159</v>
      </c>
      <c r="F386" s="2" t="s">
        <v>173</v>
      </c>
      <c r="G386" s="2" t="s">
        <v>471</v>
      </c>
      <c r="H386" s="2" t="s">
        <v>878</v>
      </c>
      <c r="I386" s="2" t="s">
        <v>216</v>
      </c>
      <c r="J386" s="2" t="s">
        <v>164</v>
      </c>
      <c r="K386" s="2" t="s">
        <v>6601</v>
      </c>
      <c r="L386" s="2" t="s">
        <v>7630</v>
      </c>
      <c r="M386" s="5">
        <v>44326.0</v>
      </c>
      <c r="N386" s="2" t="s">
        <v>7761</v>
      </c>
      <c r="O386" s="6" t="s">
        <v>7762</v>
      </c>
      <c r="P386" s="7" t="str">
        <f>HYPERLINK("https://drive.google.com/file/d/1BETI81aF-F_In-ohd7NVkxpFQsa_q5iP/view?usp=drivesdk","Ammar Jawhar Hussien  - building a better future through education")</f>
        <v>Ammar Jawhar Hussien  - building a better future through education</v>
      </c>
      <c r="Q386" s="2" t="s">
        <v>7763</v>
      </c>
      <c r="R386" s="2"/>
      <c r="S386" s="2"/>
      <c r="T386" s="2"/>
      <c r="U386" s="2"/>
      <c r="V386" s="2"/>
    </row>
    <row r="387">
      <c r="A387" s="4">
        <v>44326.94102298611</v>
      </c>
      <c r="B387" s="2" t="s">
        <v>7627</v>
      </c>
      <c r="C387" s="2" t="s">
        <v>4205</v>
      </c>
      <c r="D387" s="2" t="s">
        <v>158</v>
      </c>
      <c r="E387" s="2" t="s">
        <v>159</v>
      </c>
      <c r="F387" s="2" t="s">
        <v>4206</v>
      </c>
      <c r="G387" s="2" t="s">
        <v>3102</v>
      </c>
      <c r="H387" s="2" t="s">
        <v>4207</v>
      </c>
      <c r="I387" s="2" t="s">
        <v>4208</v>
      </c>
      <c r="J387" s="2" t="s">
        <v>177</v>
      </c>
      <c r="K387" s="2" t="s">
        <v>7764</v>
      </c>
      <c r="L387" s="2" t="s">
        <v>7630</v>
      </c>
      <c r="M387" s="5">
        <v>44326.0</v>
      </c>
      <c r="N387" s="2" t="s">
        <v>7765</v>
      </c>
      <c r="O387" s="6" t="s">
        <v>7766</v>
      </c>
      <c r="P387" s="7" t="str">
        <f>HYPERLINK("https://drive.google.com/file/d/1CA58NgBeTvQB-cDZ3Bg8oDFsURVwECI_/view?usp=drivesdk","Mediya Bawakhan Mrakhan - building a better future through education")</f>
        <v>Mediya Bawakhan Mrakhan - building a better future through education</v>
      </c>
      <c r="Q387" s="2" t="s">
        <v>7767</v>
      </c>
      <c r="R387" s="2"/>
      <c r="S387" s="2"/>
      <c r="T387" s="2"/>
      <c r="U387" s="2"/>
      <c r="V387" s="2"/>
    </row>
    <row r="388">
      <c r="A388" s="4">
        <v>44326.94111417824</v>
      </c>
      <c r="B388" s="2" t="s">
        <v>7627</v>
      </c>
      <c r="C388" s="2" t="s">
        <v>5006</v>
      </c>
      <c r="D388" s="2" t="s">
        <v>158</v>
      </c>
      <c r="E388" s="2" t="s">
        <v>159</v>
      </c>
      <c r="F388" s="2" t="s">
        <v>221</v>
      </c>
      <c r="G388" s="2" t="s">
        <v>222</v>
      </c>
      <c r="H388" s="2" t="s">
        <v>223</v>
      </c>
      <c r="I388" s="2" t="s">
        <v>155</v>
      </c>
      <c r="J388" s="2" t="s">
        <v>197</v>
      </c>
      <c r="L388" s="2" t="s">
        <v>7630</v>
      </c>
      <c r="M388" s="5">
        <v>44326.0</v>
      </c>
      <c r="N388" s="2" t="s">
        <v>7768</v>
      </c>
      <c r="O388" s="6" t="s">
        <v>7769</v>
      </c>
      <c r="P388" s="7" t="str">
        <f>HYPERLINK("https://drive.google.com/file/d/1LBd32DrBCkl-f1bnqHJZZhWxR_BOjL0i/view?usp=drivesdk","HERSH YOUSIF HAMADAMEEN  - building a better future through education")</f>
        <v>HERSH YOUSIF HAMADAMEEN  - building a better future through education</v>
      </c>
      <c r="Q388" s="2" t="s">
        <v>7770</v>
      </c>
      <c r="R388" s="2"/>
      <c r="S388" s="2"/>
      <c r="T388" s="2"/>
      <c r="U388" s="2"/>
      <c r="V388" s="2"/>
    </row>
    <row r="389">
      <c r="A389" s="4">
        <v>44326.94113726851</v>
      </c>
      <c r="B389" s="2" t="s">
        <v>7627</v>
      </c>
      <c r="C389" s="2" t="s">
        <v>1068</v>
      </c>
      <c r="D389" s="2" t="s">
        <v>158</v>
      </c>
      <c r="E389" s="2" t="s">
        <v>159</v>
      </c>
      <c r="F389" s="2" t="s">
        <v>229</v>
      </c>
      <c r="G389" s="2" t="s">
        <v>275</v>
      </c>
      <c r="H389" s="2" t="s">
        <v>612</v>
      </c>
      <c r="I389" s="2" t="s">
        <v>1069</v>
      </c>
      <c r="J389" s="2" t="s">
        <v>177</v>
      </c>
      <c r="L389" s="2" t="s">
        <v>7630</v>
      </c>
      <c r="M389" s="5">
        <v>44326.0</v>
      </c>
      <c r="N389" s="2" t="s">
        <v>7771</v>
      </c>
      <c r="O389" s="6" t="s">
        <v>7772</v>
      </c>
      <c r="P389" s="7" t="str">
        <f>HYPERLINK("https://drive.google.com/file/d/1KhNkJ8AweWFXeyMDIbE4oiXtpnmylNDB/view?usp=drivesdk","Basan Tanj Yaba - building a better future through education")</f>
        <v>Basan Tanj Yaba - building a better future through education</v>
      </c>
      <c r="Q389" s="2" t="s">
        <v>7773</v>
      </c>
      <c r="R389" s="2"/>
      <c r="S389" s="2"/>
      <c r="T389" s="2"/>
      <c r="U389" s="2"/>
      <c r="V389" s="2"/>
    </row>
    <row r="390">
      <c r="A390" s="4">
        <v>44326.94129028935</v>
      </c>
      <c r="B390" s="2" t="s">
        <v>7627</v>
      </c>
      <c r="C390" s="2" t="s">
        <v>6930</v>
      </c>
      <c r="D390" s="2" t="s">
        <v>171</v>
      </c>
      <c r="E390" s="2" t="s">
        <v>172</v>
      </c>
      <c r="F390" s="2" t="s">
        <v>183</v>
      </c>
      <c r="G390" s="2" t="s">
        <v>3957</v>
      </c>
      <c r="H390" s="2" t="s">
        <v>6153</v>
      </c>
      <c r="I390" s="2" t="s">
        <v>3958</v>
      </c>
      <c r="J390" s="2" t="s">
        <v>197</v>
      </c>
      <c r="K390" s="2" t="s">
        <v>558</v>
      </c>
      <c r="L390" s="2" t="s">
        <v>7630</v>
      </c>
      <c r="M390" s="5">
        <v>44326.0</v>
      </c>
      <c r="N390" s="2" t="s">
        <v>7774</v>
      </c>
      <c r="O390" s="6" t="s">
        <v>7775</v>
      </c>
      <c r="P390" s="7" t="str">
        <f>HYPERLINK("https://drive.google.com/file/d/1DsQRaYEl_ZPr2pCk2ERqAlnr4uMDOmH5/view?usp=drivesdk","Abdulhakim Othman Hamadamin  - building a better future through education")</f>
        <v>Abdulhakim Othman Hamadamin  - building a better future through education</v>
      </c>
      <c r="Q390" s="2" t="s">
        <v>7776</v>
      </c>
      <c r="R390" s="2"/>
      <c r="S390" s="2"/>
      <c r="T390" s="2"/>
      <c r="U390" s="2"/>
      <c r="V390" s="2"/>
    </row>
    <row r="391">
      <c r="A391" s="4">
        <v>44326.94145756944</v>
      </c>
      <c r="B391" s="2" t="s">
        <v>7627</v>
      </c>
      <c r="C391" s="2" t="s">
        <v>2293</v>
      </c>
      <c r="D391" s="2" t="s">
        <v>158</v>
      </c>
      <c r="E391" s="2" t="s">
        <v>159</v>
      </c>
      <c r="F391" s="2" t="s">
        <v>152</v>
      </c>
      <c r="G391" s="2" t="s">
        <v>153</v>
      </c>
      <c r="H391" s="2" t="s">
        <v>932</v>
      </c>
      <c r="I391" s="2" t="s">
        <v>2294</v>
      </c>
      <c r="J391" s="2" t="s">
        <v>197</v>
      </c>
      <c r="L391" s="2" t="s">
        <v>7630</v>
      </c>
      <c r="M391" s="5">
        <v>44326.0</v>
      </c>
      <c r="N391" s="2" t="s">
        <v>7777</v>
      </c>
      <c r="O391" s="6" t="s">
        <v>7778</v>
      </c>
      <c r="P391" s="7" t="str">
        <f>HYPERLINK("https://drive.google.com/file/d/1-k1zSWaHcgpjxjeHL_GvN03TxmCeFoWy/view?usp=drivesdk","sarbaz majeed omer - building a better future through education")</f>
        <v>sarbaz majeed omer - building a better future through education</v>
      </c>
      <c r="Q391" s="2" t="s">
        <v>7779</v>
      </c>
      <c r="R391" s="2"/>
      <c r="S391" s="2"/>
      <c r="T391" s="2"/>
      <c r="U391" s="2"/>
      <c r="V391" s="2"/>
    </row>
    <row r="392">
      <c r="A392" s="4">
        <v>44326.94147524306</v>
      </c>
      <c r="B392" s="2" t="s">
        <v>7627</v>
      </c>
      <c r="C392" s="2" t="s">
        <v>7780</v>
      </c>
      <c r="D392" s="2" t="s">
        <v>171</v>
      </c>
      <c r="E392" s="2" t="s">
        <v>172</v>
      </c>
      <c r="F392" s="2" t="s">
        <v>20</v>
      </c>
      <c r="G392" s="2" t="s">
        <v>7781</v>
      </c>
      <c r="H392" s="2" t="s">
        <v>7782</v>
      </c>
      <c r="I392" s="2" t="s">
        <v>7783</v>
      </c>
      <c r="J392" s="2" t="s">
        <v>177</v>
      </c>
      <c r="L392" s="2" t="s">
        <v>7630</v>
      </c>
      <c r="M392" s="5">
        <v>44326.0</v>
      </c>
      <c r="N392" s="2" t="s">
        <v>7784</v>
      </c>
      <c r="O392" s="6" t="s">
        <v>7785</v>
      </c>
      <c r="P392" s="7" t="str">
        <f>HYPERLINK("https://drive.google.com/file/d/1qRBULOCHfNGW1fn8ko_PAyRabO1vw8rT/view?usp=drivesdk","Dr. Ari Kakil Mohmed - building a better future through education")</f>
        <v>Dr. Ari Kakil Mohmed - building a better future through education</v>
      </c>
      <c r="Q392" s="2" t="s">
        <v>7786</v>
      </c>
      <c r="R392" s="2"/>
      <c r="S392" s="2"/>
      <c r="T392" s="2"/>
      <c r="U392" s="2"/>
      <c r="V392" s="2"/>
    </row>
    <row r="393">
      <c r="A393" s="4">
        <v>44326.94151909722</v>
      </c>
      <c r="B393" s="2" t="s">
        <v>7627</v>
      </c>
      <c r="C393" s="2" t="s">
        <v>7787</v>
      </c>
      <c r="D393" s="2" t="s">
        <v>158</v>
      </c>
      <c r="E393" s="2" t="s">
        <v>159</v>
      </c>
      <c r="F393" s="2" t="s">
        <v>7788</v>
      </c>
      <c r="G393" s="2" t="s">
        <v>7789</v>
      </c>
      <c r="H393" s="2" t="s">
        <v>1078</v>
      </c>
      <c r="I393" s="2" t="s">
        <v>7790</v>
      </c>
      <c r="J393" s="2" t="s">
        <v>177</v>
      </c>
      <c r="L393" s="2" t="s">
        <v>7630</v>
      </c>
      <c r="M393" s="5">
        <v>44326.0</v>
      </c>
      <c r="N393" s="2" t="s">
        <v>7791</v>
      </c>
      <c r="O393" s="6" t="s">
        <v>7792</v>
      </c>
      <c r="P393" s="7" t="str">
        <f>HYPERLINK("https://drive.google.com/file/d/1-SQNsyA4xc2PnEvGykqgSSymE_IYofHD/view?usp=drivesdk","zainab mohamed sedeeq barzani - building a better future through education")</f>
        <v>zainab mohamed sedeeq barzani - building a better future through education</v>
      </c>
      <c r="Q393" s="2" t="s">
        <v>7793</v>
      </c>
      <c r="R393" s="2"/>
      <c r="S393" s="2"/>
      <c r="T393" s="2"/>
      <c r="U393" s="2"/>
      <c r="V393" s="2"/>
    </row>
    <row r="394">
      <c r="A394" s="4">
        <v>44326.94169086806</v>
      </c>
      <c r="B394" s="2" t="s">
        <v>7627</v>
      </c>
      <c r="C394" s="2" t="s">
        <v>260</v>
      </c>
      <c r="D394" s="2" t="s">
        <v>171</v>
      </c>
      <c r="E394" s="2" t="s">
        <v>202</v>
      </c>
      <c r="F394" s="2" t="s">
        <v>152</v>
      </c>
      <c r="G394" s="2" t="s">
        <v>153</v>
      </c>
      <c r="H394" s="2" t="s">
        <v>527</v>
      </c>
      <c r="I394" s="2" t="s">
        <v>262</v>
      </c>
      <c r="J394" s="2" t="s">
        <v>164</v>
      </c>
      <c r="K394" s="2" t="s">
        <v>3252</v>
      </c>
      <c r="L394" s="2" t="s">
        <v>7630</v>
      </c>
      <c r="M394" s="5">
        <v>44326.0</v>
      </c>
      <c r="N394" s="2" t="s">
        <v>7794</v>
      </c>
      <c r="O394" s="6" t="s">
        <v>7795</v>
      </c>
      <c r="P394" s="7" t="str">
        <f>HYPERLINK("https://drive.google.com/file/d/1DXGcNYmL0Idul0gnhwko-dEe5369sCkS/view?usp=drivesdk","saadaldeen muhammad nuri saed - building a better future through education")</f>
        <v>saadaldeen muhammad nuri saed - building a better future through education</v>
      </c>
      <c r="Q394" s="2" t="s">
        <v>7796</v>
      </c>
      <c r="R394" s="2"/>
      <c r="S394" s="2"/>
      <c r="T394" s="2"/>
      <c r="U394" s="2"/>
      <c r="V394" s="2"/>
    </row>
    <row r="395">
      <c r="A395" s="4">
        <v>44326.94180537037</v>
      </c>
      <c r="B395" s="2" t="s">
        <v>7627</v>
      </c>
      <c r="C395" s="2" t="s">
        <v>7797</v>
      </c>
      <c r="D395" s="2" t="s">
        <v>7798</v>
      </c>
      <c r="E395" s="2" t="s">
        <v>7799</v>
      </c>
      <c r="F395" s="2" t="s">
        <v>7800</v>
      </c>
      <c r="G395" s="2" t="s">
        <v>6049</v>
      </c>
      <c r="H395" s="2" t="s">
        <v>7801</v>
      </c>
      <c r="I395" s="2" t="s">
        <v>7802</v>
      </c>
      <c r="J395" s="2" t="s">
        <v>197</v>
      </c>
      <c r="L395" s="2" t="s">
        <v>7630</v>
      </c>
      <c r="M395" s="5">
        <v>44326.0</v>
      </c>
      <c r="N395" s="2" t="s">
        <v>7803</v>
      </c>
      <c r="O395" s="6" t="s">
        <v>7804</v>
      </c>
      <c r="P395" s="7" t="str">
        <f>HYPERLINK("https://drive.google.com/file/d/1gPi_X8tgiNUmAX3WRgwJp44UdrTG0EY8/view?usp=drivesdk","Soma Hassan Hussain  - building a better future through education")</f>
        <v>Soma Hassan Hussain  - building a better future through education</v>
      </c>
      <c r="Q395" s="2" t="s">
        <v>7805</v>
      </c>
      <c r="R395" s="2"/>
      <c r="S395" s="2"/>
      <c r="T395" s="2"/>
      <c r="U395" s="2"/>
      <c r="V395" s="2"/>
    </row>
    <row r="396">
      <c r="A396" s="4">
        <v>44326.94192025463</v>
      </c>
      <c r="B396" s="2" t="s">
        <v>7627</v>
      </c>
      <c r="C396" s="2" t="s">
        <v>7806</v>
      </c>
      <c r="D396" s="2" t="s">
        <v>158</v>
      </c>
      <c r="E396" s="2" t="s">
        <v>172</v>
      </c>
      <c r="F396" s="2" t="s">
        <v>2146</v>
      </c>
      <c r="G396" s="2" t="s">
        <v>7807</v>
      </c>
      <c r="H396" s="2" t="s">
        <v>1049</v>
      </c>
      <c r="I396" s="2" t="s">
        <v>7808</v>
      </c>
      <c r="J396" s="2" t="s">
        <v>197</v>
      </c>
      <c r="L396" s="2" t="s">
        <v>7630</v>
      </c>
      <c r="M396" s="5">
        <v>44326.0</v>
      </c>
      <c r="N396" s="2" t="s">
        <v>7809</v>
      </c>
      <c r="O396" s="6" t="s">
        <v>7810</v>
      </c>
      <c r="P396" s="7" t="str">
        <f>HYPERLINK("https://drive.google.com/file/d/11dV-AGAUHupXzl944XNc3hjaeJED3y7e/view?usp=drivesdk","Snoor ismael mahmood - building a better future through education")</f>
        <v>Snoor ismael mahmood - building a better future through education</v>
      </c>
      <c r="Q396" s="2" t="s">
        <v>7811</v>
      </c>
      <c r="R396" s="2"/>
      <c r="S396" s="2"/>
      <c r="T396" s="2"/>
      <c r="U396" s="2"/>
      <c r="V396" s="2"/>
    </row>
    <row r="397">
      <c r="A397" s="4">
        <v>44326.94199905093</v>
      </c>
      <c r="B397" s="2" t="s">
        <v>7627</v>
      </c>
      <c r="C397" s="2" t="s">
        <v>2192</v>
      </c>
      <c r="D397" s="2" t="s">
        <v>171</v>
      </c>
      <c r="E397" s="2" t="s">
        <v>172</v>
      </c>
      <c r="F397" s="2" t="s">
        <v>1018</v>
      </c>
      <c r="G397" s="2" t="s">
        <v>1576</v>
      </c>
      <c r="H397" s="2" t="s">
        <v>2193</v>
      </c>
      <c r="I397" s="2" t="s">
        <v>2194</v>
      </c>
      <c r="J397" s="2" t="s">
        <v>197</v>
      </c>
      <c r="L397" s="2" t="s">
        <v>7630</v>
      </c>
      <c r="M397" s="5">
        <v>44326.0</v>
      </c>
      <c r="N397" s="2" t="s">
        <v>7812</v>
      </c>
      <c r="O397" s="6" t="s">
        <v>7813</v>
      </c>
      <c r="P397" s="7" t="str">
        <f>HYPERLINK("https://drive.google.com/file/d/1UgFfSS7XFeA-YMChzEnzJLf-l7UILXBT/view?usp=drivesdk","muthafar mustafa ismahil - building a better future through education")</f>
        <v>muthafar mustafa ismahil - building a better future through education</v>
      </c>
      <c r="Q397" s="2" t="s">
        <v>7814</v>
      </c>
      <c r="R397" s="2"/>
      <c r="S397" s="2"/>
      <c r="T397" s="2"/>
      <c r="U397" s="2"/>
      <c r="V397" s="2"/>
    </row>
    <row r="398">
      <c r="A398" s="4">
        <v>44326.94211449074</v>
      </c>
      <c r="B398" s="2" t="s">
        <v>7627</v>
      </c>
      <c r="C398" s="2" t="s">
        <v>7815</v>
      </c>
      <c r="D398" s="2" t="s">
        <v>6016</v>
      </c>
      <c r="E398" s="2" t="s">
        <v>159</v>
      </c>
      <c r="F398" s="2" t="s">
        <v>173</v>
      </c>
      <c r="G398" s="2" t="s">
        <v>471</v>
      </c>
      <c r="H398" s="2" t="s">
        <v>878</v>
      </c>
      <c r="I398" s="2" t="s">
        <v>216</v>
      </c>
      <c r="J398" s="2" t="s">
        <v>164</v>
      </c>
      <c r="K398" s="2" t="s">
        <v>6601</v>
      </c>
      <c r="L398" s="2" t="s">
        <v>7630</v>
      </c>
      <c r="M398" s="5">
        <v>44326.0</v>
      </c>
      <c r="N398" s="2" t="s">
        <v>7816</v>
      </c>
      <c r="O398" s="6" t="s">
        <v>7817</v>
      </c>
      <c r="P398" s="7" t="str">
        <f>HYPERLINK("https://drive.google.com/file/d/1nMgmilsiGS3ft8lWgHHZSaZkU5FbIovw/view?usp=drivesdk","Ammar Jawhar hussien  - building a better future through education")</f>
        <v>Ammar Jawhar hussien  - building a better future through education</v>
      </c>
      <c r="Q398" s="2" t="s">
        <v>7818</v>
      </c>
      <c r="R398" s="2"/>
      <c r="S398" s="2"/>
      <c r="T398" s="2"/>
      <c r="U398" s="2"/>
      <c r="V398" s="2"/>
    </row>
    <row r="399">
      <c r="A399" s="4">
        <v>44326.94223792824</v>
      </c>
      <c r="B399" s="2" t="s">
        <v>7627</v>
      </c>
      <c r="C399" s="2" t="s">
        <v>6144</v>
      </c>
      <c r="D399" s="2" t="s">
        <v>158</v>
      </c>
      <c r="E399" s="2" t="s">
        <v>172</v>
      </c>
      <c r="F399" s="2" t="s">
        <v>229</v>
      </c>
      <c r="G399" s="2" t="s">
        <v>230</v>
      </c>
      <c r="H399" s="2" t="s">
        <v>612</v>
      </c>
      <c r="I399" s="2" t="s">
        <v>613</v>
      </c>
      <c r="J399" s="2" t="s">
        <v>177</v>
      </c>
      <c r="K399" s="2" t="s">
        <v>710</v>
      </c>
      <c r="L399" s="2" t="s">
        <v>7630</v>
      </c>
      <c r="M399" s="5">
        <v>44326.0</v>
      </c>
      <c r="N399" s="2" t="s">
        <v>7819</v>
      </c>
      <c r="O399" s="6" t="s">
        <v>7820</v>
      </c>
      <c r="P399" s="7" t="str">
        <f>HYPERLINK("https://drive.google.com/file/d/1gKjkmuWb_fNAVfl6l2mKfylKhkq84OJy/view?usp=drivesdk","kurdistan Rafiq Moheddin - building a better future through education")</f>
        <v>kurdistan Rafiq Moheddin - building a better future through education</v>
      </c>
      <c r="Q399" s="2" t="s">
        <v>7821</v>
      </c>
      <c r="R399" s="2"/>
      <c r="S399" s="2"/>
      <c r="T399" s="2"/>
      <c r="U399" s="2"/>
      <c r="V399" s="2"/>
    </row>
    <row r="400">
      <c r="A400" s="4">
        <v>44326.9424261574</v>
      </c>
      <c r="B400" s="2" t="s">
        <v>7627</v>
      </c>
      <c r="C400" s="2" t="s">
        <v>2124</v>
      </c>
      <c r="D400" s="2" t="s">
        <v>171</v>
      </c>
      <c r="E400" s="2" t="s">
        <v>172</v>
      </c>
      <c r="F400" s="2" t="s">
        <v>229</v>
      </c>
      <c r="G400" s="2" t="s">
        <v>275</v>
      </c>
      <c r="H400" s="2" t="s">
        <v>2050</v>
      </c>
      <c r="I400" s="2" t="s">
        <v>247</v>
      </c>
      <c r="J400" s="2" t="s">
        <v>164</v>
      </c>
      <c r="L400" s="2" t="s">
        <v>7630</v>
      </c>
      <c r="M400" s="5">
        <v>44326.0</v>
      </c>
      <c r="N400" s="2" t="s">
        <v>7822</v>
      </c>
      <c r="O400" s="6" t="s">
        <v>7823</v>
      </c>
      <c r="P400" s="7" t="str">
        <f>HYPERLINK("https://drive.google.com/file/d/1ewTMkKSXhOuju7_ACwy1CDCLuZ0YN3Yg/view?usp=drivesdk","SAMIAA JAMIL - building a better future through education")</f>
        <v>SAMIAA JAMIL - building a better future through education</v>
      </c>
      <c r="Q400" s="2" t="s">
        <v>7824</v>
      </c>
      <c r="R400" s="2"/>
      <c r="S400" s="2"/>
      <c r="T400" s="2"/>
      <c r="U400" s="2"/>
      <c r="V400" s="2"/>
    </row>
    <row r="401">
      <c r="A401" s="4">
        <v>44326.94255060185</v>
      </c>
      <c r="B401" s="2" t="s">
        <v>7627</v>
      </c>
      <c r="C401" s="2" t="s">
        <v>6930</v>
      </c>
      <c r="D401" s="2" t="s">
        <v>171</v>
      </c>
      <c r="E401" s="2" t="s">
        <v>172</v>
      </c>
      <c r="F401" s="2" t="s">
        <v>183</v>
      </c>
      <c r="G401" s="2" t="s">
        <v>3957</v>
      </c>
      <c r="H401" s="2" t="s">
        <v>6153</v>
      </c>
      <c r="I401" s="2" t="s">
        <v>3958</v>
      </c>
      <c r="J401" s="2" t="s">
        <v>197</v>
      </c>
      <c r="K401" s="2" t="s">
        <v>558</v>
      </c>
      <c r="L401" s="2" t="s">
        <v>7630</v>
      </c>
      <c r="M401" s="5">
        <v>44326.0</v>
      </c>
      <c r="N401" s="2" t="s">
        <v>7825</v>
      </c>
      <c r="O401" s="6" t="s">
        <v>7826</v>
      </c>
      <c r="P401" s="7" t="str">
        <f>HYPERLINK("https://drive.google.com/file/d/1Yt4ZXXUn9eTmafS1A1r3A31RI69xMhBT/view?usp=drivesdk","Abdulhakim Othman Hamadamin  - building a better future through education")</f>
        <v>Abdulhakim Othman Hamadamin  - building a better future through education</v>
      </c>
      <c r="Q401" s="2" t="s">
        <v>7827</v>
      </c>
      <c r="R401" s="2"/>
      <c r="S401" s="2"/>
      <c r="T401" s="2"/>
      <c r="U401" s="2"/>
      <c r="V401" s="2"/>
    </row>
    <row r="402">
      <c r="A402" s="4">
        <v>44326.94262346065</v>
      </c>
      <c r="B402" s="2" t="s">
        <v>7627</v>
      </c>
      <c r="C402" s="2" t="s">
        <v>908</v>
      </c>
      <c r="D402" s="2" t="s">
        <v>158</v>
      </c>
      <c r="E402" s="2" t="s">
        <v>172</v>
      </c>
      <c r="F402" s="2" t="s">
        <v>152</v>
      </c>
      <c r="G402" s="2" t="s">
        <v>153</v>
      </c>
      <c r="H402" s="2" t="s">
        <v>909</v>
      </c>
      <c r="I402" s="2" t="s">
        <v>910</v>
      </c>
      <c r="J402" s="2" t="s">
        <v>197</v>
      </c>
      <c r="L402" s="2" t="s">
        <v>7630</v>
      </c>
      <c r="M402" s="5">
        <v>44326.0</v>
      </c>
      <c r="N402" s="2" t="s">
        <v>7828</v>
      </c>
      <c r="O402" s="6" t="s">
        <v>7829</v>
      </c>
      <c r="P402" s="7" t="str">
        <f>HYPERLINK("https://drive.google.com/file/d/1yDfE14IlFTV6Of5FgB8xCKumw5V1abib/view?usp=drivesdk","hawkar omer khidhir - building a better future through education")</f>
        <v>hawkar omer khidhir - building a better future through education</v>
      </c>
      <c r="Q402" s="2" t="s">
        <v>7830</v>
      </c>
      <c r="R402" s="2"/>
      <c r="S402" s="2"/>
      <c r="T402" s="2"/>
      <c r="U402" s="2"/>
      <c r="V402" s="2"/>
    </row>
    <row r="403">
      <c r="A403" s="4">
        <v>44326.94267721065</v>
      </c>
      <c r="B403" s="2" t="s">
        <v>7627</v>
      </c>
      <c r="C403" s="2" t="s">
        <v>891</v>
      </c>
      <c r="D403" s="2" t="s">
        <v>158</v>
      </c>
      <c r="E403" s="2" t="s">
        <v>172</v>
      </c>
      <c r="F403" s="2" t="s">
        <v>229</v>
      </c>
      <c r="G403" s="2" t="s">
        <v>222</v>
      </c>
      <c r="H403" s="2" t="s">
        <v>892</v>
      </c>
      <c r="I403" s="2" t="s">
        <v>893</v>
      </c>
      <c r="J403" s="2" t="s">
        <v>197</v>
      </c>
      <c r="K403" s="2" t="s">
        <v>457</v>
      </c>
      <c r="L403" s="2" t="s">
        <v>7630</v>
      </c>
      <c r="M403" s="5">
        <v>44326.0</v>
      </c>
      <c r="N403" s="2" t="s">
        <v>7831</v>
      </c>
      <c r="O403" s="6" t="s">
        <v>7832</v>
      </c>
      <c r="P403" s="7" t="str">
        <f>HYPERLINK("https://drive.google.com/file/d/1hBmisl9GTHd68tS5Hhkoq8H72VMjAZ3o/view?usp=drivesdk","Zina Adil Ismail Chaqmaqchee  - building a better future through education")</f>
        <v>Zina Adil Ismail Chaqmaqchee  - building a better future through education</v>
      </c>
      <c r="Q403" s="2" t="s">
        <v>7833</v>
      </c>
      <c r="R403" s="2"/>
      <c r="S403" s="2"/>
      <c r="T403" s="2"/>
      <c r="U403" s="2"/>
      <c r="V403" s="2"/>
    </row>
    <row r="404">
      <c r="A404" s="4">
        <v>44326.942750057875</v>
      </c>
      <c r="B404" s="2" t="s">
        <v>7627</v>
      </c>
      <c r="C404" s="2" t="s">
        <v>6000</v>
      </c>
      <c r="D404" s="2" t="s">
        <v>158</v>
      </c>
      <c r="E404" s="2" t="s">
        <v>159</v>
      </c>
      <c r="F404" s="2" t="s">
        <v>173</v>
      </c>
      <c r="G404" s="2" t="s">
        <v>587</v>
      </c>
      <c r="H404" s="2" t="s">
        <v>223</v>
      </c>
      <c r="I404" s="2" t="s">
        <v>1152</v>
      </c>
      <c r="J404" s="2" t="s">
        <v>177</v>
      </c>
      <c r="L404" s="2" t="s">
        <v>7630</v>
      </c>
      <c r="M404" s="5">
        <v>44326.0</v>
      </c>
      <c r="N404" s="2" t="s">
        <v>7834</v>
      </c>
      <c r="O404" s="6" t="s">
        <v>7835</v>
      </c>
      <c r="P404" s="7" t="str">
        <f>HYPERLINK("https://drive.google.com/file/d/1ejTLzDfKmLvnZyNcEvv0z3z4xRVBagAl/view?usp=drivesdk","Talha khanafdl Omar  - building a better future through education")</f>
        <v>Talha khanafdl Omar  - building a better future through education</v>
      </c>
      <c r="Q404" s="2" t="s">
        <v>7836</v>
      </c>
      <c r="R404" s="2"/>
      <c r="S404" s="2"/>
      <c r="T404" s="2"/>
      <c r="U404" s="2"/>
      <c r="V404" s="2"/>
    </row>
    <row r="405">
      <c r="A405" s="4">
        <v>44326.9432260301</v>
      </c>
      <c r="B405" s="2" t="s">
        <v>7627</v>
      </c>
      <c r="C405" s="2" t="s">
        <v>7837</v>
      </c>
      <c r="D405" s="2" t="s">
        <v>171</v>
      </c>
      <c r="E405" s="2" t="s">
        <v>172</v>
      </c>
      <c r="F405" s="2" t="s">
        <v>229</v>
      </c>
      <c r="G405" s="2" t="s">
        <v>230</v>
      </c>
      <c r="H405" s="2" t="s">
        <v>612</v>
      </c>
      <c r="I405" s="2" t="s">
        <v>7838</v>
      </c>
      <c r="J405" s="2" t="s">
        <v>177</v>
      </c>
      <c r="L405" s="2" t="s">
        <v>7630</v>
      </c>
      <c r="M405" s="5">
        <v>44326.0</v>
      </c>
      <c r="N405" s="2" t="s">
        <v>7839</v>
      </c>
      <c r="O405" s="6" t="s">
        <v>7840</v>
      </c>
      <c r="P405" s="7" t="str">
        <f>HYPERLINK("https://drive.google.com/file/d/13empkl6JmjLh0Qc5McV6BdaUvQgmm0sU/view?usp=drivesdk","Ali Yousif Azeez - building a better future through education")</f>
        <v>Ali Yousif Azeez - building a better future through education</v>
      </c>
      <c r="Q405" s="2" t="s">
        <v>7841</v>
      </c>
      <c r="R405" s="2"/>
      <c r="S405" s="2"/>
      <c r="T405" s="2"/>
      <c r="U405" s="2"/>
      <c r="V405" s="2"/>
    </row>
    <row r="406">
      <c r="A406" s="4">
        <v>44326.943301238425</v>
      </c>
      <c r="B406" s="2" t="s">
        <v>7627</v>
      </c>
      <c r="C406" s="2" t="s">
        <v>7842</v>
      </c>
      <c r="D406" s="2" t="s">
        <v>158</v>
      </c>
      <c r="E406" s="2" t="s">
        <v>202</v>
      </c>
      <c r="F406" s="2" t="s">
        <v>7843</v>
      </c>
      <c r="G406" s="2" t="s">
        <v>6239</v>
      </c>
      <c r="H406" s="2" t="s">
        <v>231</v>
      </c>
      <c r="I406" s="2" t="s">
        <v>6240</v>
      </c>
      <c r="J406" s="2" t="s">
        <v>177</v>
      </c>
      <c r="K406" s="2" t="s">
        <v>2570</v>
      </c>
      <c r="L406" s="2" t="s">
        <v>7630</v>
      </c>
      <c r="M406" s="5">
        <v>44326.0</v>
      </c>
      <c r="N406" s="2" t="s">
        <v>7844</v>
      </c>
      <c r="O406" s="6" t="s">
        <v>7845</v>
      </c>
      <c r="P406" s="7" t="str">
        <f>HYPERLINK("https://drive.google.com/file/d/17Sna9dyF8y3OXKJJ5l5fMKGinyukBj1c/view?usp=drivesdk","hayat saaid abdulkarim - building a better future through education")</f>
        <v>hayat saaid abdulkarim - building a better future through education</v>
      </c>
      <c r="Q406" s="2" t="s">
        <v>7846</v>
      </c>
      <c r="R406" s="2"/>
      <c r="S406" s="2"/>
      <c r="T406" s="2"/>
      <c r="U406" s="2"/>
      <c r="V406" s="2"/>
    </row>
    <row r="407">
      <c r="A407" s="4">
        <v>44326.94391956019</v>
      </c>
      <c r="B407" s="2" t="s">
        <v>7627</v>
      </c>
      <c r="C407" s="2" t="s">
        <v>7662</v>
      </c>
      <c r="D407" s="2" t="s">
        <v>158</v>
      </c>
      <c r="E407" s="2" t="s">
        <v>159</v>
      </c>
      <c r="F407" s="2" t="s">
        <v>7663</v>
      </c>
      <c r="G407" s="2" t="s">
        <v>7664</v>
      </c>
      <c r="H407" s="2" t="s">
        <v>989</v>
      </c>
      <c r="I407" s="2" t="s">
        <v>7665</v>
      </c>
      <c r="J407" s="2" t="s">
        <v>177</v>
      </c>
      <c r="L407" s="2" t="s">
        <v>7630</v>
      </c>
      <c r="M407" s="5">
        <v>44326.0</v>
      </c>
      <c r="N407" s="2" t="s">
        <v>7847</v>
      </c>
      <c r="O407" s="6" t="s">
        <v>7848</v>
      </c>
      <c r="P407" s="7" t="str">
        <f>HYPERLINK("https://drive.google.com/file/d/1MzOwVLXSjiEZZvZraSlD6jbgXUqNpn3c/view?usp=drivesdk","Mydia Rafiq Majeed  - building a better future through education")</f>
        <v>Mydia Rafiq Majeed  - building a better future through education</v>
      </c>
      <c r="Q407" s="2" t="s">
        <v>7849</v>
      </c>
      <c r="R407" s="2"/>
      <c r="S407" s="2"/>
      <c r="T407" s="2"/>
      <c r="U407" s="2"/>
      <c r="V407" s="2"/>
    </row>
    <row r="408">
      <c r="A408" s="4">
        <v>44326.94399587963</v>
      </c>
      <c r="B408" s="2" t="s">
        <v>7627</v>
      </c>
      <c r="C408" s="2" t="s">
        <v>922</v>
      </c>
      <c r="D408" s="2" t="s">
        <v>158</v>
      </c>
      <c r="E408" s="2" t="s">
        <v>159</v>
      </c>
      <c r="F408" s="2" t="s">
        <v>229</v>
      </c>
      <c r="G408" s="2" t="s">
        <v>275</v>
      </c>
      <c r="H408" s="2" t="s">
        <v>816</v>
      </c>
      <c r="I408" s="2" t="s">
        <v>926</v>
      </c>
      <c r="J408" s="2" t="s">
        <v>164</v>
      </c>
      <c r="L408" s="2" t="s">
        <v>7630</v>
      </c>
      <c r="M408" s="5">
        <v>44326.0</v>
      </c>
      <c r="N408" s="2" t="s">
        <v>7850</v>
      </c>
      <c r="O408" s="6" t="s">
        <v>7851</v>
      </c>
      <c r="P408" s="7" t="str">
        <f>HYPERLINK("https://drive.google.com/file/d/1YGi657_jtKxK8I6QG9wdLGDXrz0z2peJ/view?usp=drivesdk","Taha Aziz Ahmed - building a better future through education")</f>
        <v>Taha Aziz Ahmed - building a better future through education</v>
      </c>
      <c r="Q408" s="2" t="s">
        <v>7852</v>
      </c>
      <c r="R408" s="2"/>
      <c r="S408" s="2"/>
      <c r="T408" s="2"/>
      <c r="U408" s="2"/>
      <c r="V408" s="2"/>
    </row>
    <row r="409">
      <c r="A409" s="4">
        <v>44326.94402461806</v>
      </c>
      <c r="B409" s="2" t="s">
        <v>7627</v>
      </c>
      <c r="C409" s="2" t="s">
        <v>7853</v>
      </c>
      <c r="D409" s="2" t="s">
        <v>158</v>
      </c>
      <c r="E409" s="2" t="s">
        <v>159</v>
      </c>
      <c r="F409" s="8" t="s">
        <v>7854</v>
      </c>
      <c r="G409" s="8" t="s">
        <v>7855</v>
      </c>
      <c r="H409" s="8" t="s">
        <v>7856</v>
      </c>
      <c r="I409" s="2" t="s">
        <v>7857</v>
      </c>
      <c r="J409" s="2" t="s">
        <v>197</v>
      </c>
      <c r="L409" s="2" t="s">
        <v>7630</v>
      </c>
      <c r="M409" s="5">
        <v>44326.0</v>
      </c>
      <c r="N409" s="2" t="s">
        <v>7858</v>
      </c>
      <c r="O409" s="6" t="s">
        <v>7859</v>
      </c>
      <c r="P409" s="7" t="str">
        <f>HYPERLINK("https://drive.google.com/file/d/1NZGwEQldHN-2PLoxtwnpuivVMlTKVpTd/view?usp=drivesdk","Malik Muhammed Ali - building a better future through education")</f>
        <v>Malik Muhammed Ali - building a better future through education</v>
      </c>
      <c r="Q409" s="2" t="s">
        <v>7860</v>
      </c>
      <c r="R409" s="2"/>
      <c r="S409" s="2"/>
      <c r="T409" s="2"/>
      <c r="U409" s="2"/>
      <c r="V409" s="2"/>
    </row>
    <row r="410">
      <c r="A410" s="4">
        <v>44326.94429767361</v>
      </c>
      <c r="B410" s="2" t="s">
        <v>7627</v>
      </c>
      <c r="C410" s="2" t="s">
        <v>308</v>
      </c>
      <c r="D410" s="2" t="s">
        <v>158</v>
      </c>
      <c r="E410" s="2" t="s">
        <v>202</v>
      </c>
      <c r="F410" s="2" t="s">
        <v>7861</v>
      </c>
      <c r="G410" s="2" t="s">
        <v>7862</v>
      </c>
      <c r="H410" s="2" t="s">
        <v>7861</v>
      </c>
      <c r="I410" s="2" t="s">
        <v>312</v>
      </c>
      <c r="J410" s="2" t="s">
        <v>207</v>
      </c>
      <c r="L410" s="2" t="s">
        <v>7630</v>
      </c>
      <c r="M410" s="5">
        <v>44326.0</v>
      </c>
      <c r="N410" s="2" t="s">
        <v>7863</v>
      </c>
      <c r="O410" s="6" t="s">
        <v>7864</v>
      </c>
      <c r="P410" s="7" t="str">
        <f>HYPERLINK("https://drive.google.com/file/d/1Hkxrf8yWQylJCp5MGPQhVbhBySvzDWDC/view?usp=drivesdk","azad hassan abdullah - building a better future through education")</f>
        <v>azad hassan abdullah - building a better future through education</v>
      </c>
      <c r="Q410" s="2" t="s">
        <v>7865</v>
      </c>
      <c r="R410" s="2"/>
      <c r="S410" s="2"/>
      <c r="T410" s="2"/>
      <c r="U410" s="2"/>
      <c r="V410" s="2"/>
    </row>
    <row r="411">
      <c r="A411" s="4">
        <v>44326.94442895833</v>
      </c>
      <c r="B411" s="2" t="s">
        <v>7627</v>
      </c>
      <c r="C411" s="2" t="s">
        <v>7866</v>
      </c>
      <c r="D411" s="2" t="s">
        <v>158</v>
      </c>
      <c r="E411" s="2" t="s">
        <v>172</v>
      </c>
      <c r="F411" s="2" t="s">
        <v>213</v>
      </c>
      <c r="G411" s="2" t="s">
        <v>830</v>
      </c>
      <c r="H411" s="2" t="s">
        <v>7867</v>
      </c>
      <c r="I411" s="2" t="s">
        <v>7868</v>
      </c>
      <c r="J411" s="2" t="s">
        <v>177</v>
      </c>
      <c r="L411" s="2" t="s">
        <v>7630</v>
      </c>
      <c r="M411" s="5">
        <v>44326.0</v>
      </c>
      <c r="N411" s="2" t="s">
        <v>7869</v>
      </c>
      <c r="O411" s="6" t="s">
        <v>7870</v>
      </c>
      <c r="P411" s="7" t="str">
        <f>HYPERLINK("https://drive.google.com/file/d/1GFmU9MHFgl07JiRg1VH9vg5MWU03ZrB5/view?usp=drivesdk","Abdulkhalq Abdullah othman - building a better future through education")</f>
        <v>Abdulkhalq Abdullah othman - building a better future through education</v>
      </c>
      <c r="Q411" s="2" t="s">
        <v>7871</v>
      </c>
      <c r="R411" s="2"/>
      <c r="S411" s="2"/>
      <c r="T411" s="2"/>
      <c r="U411" s="2"/>
      <c r="V411" s="2"/>
    </row>
    <row r="412">
      <c r="A412" s="4">
        <v>44326.94445707176</v>
      </c>
      <c r="B412" s="2" t="s">
        <v>7627</v>
      </c>
      <c r="C412" s="2" t="s">
        <v>7872</v>
      </c>
      <c r="D412" s="2" t="s">
        <v>171</v>
      </c>
      <c r="E412" s="2" t="s">
        <v>172</v>
      </c>
      <c r="F412" s="2" t="s">
        <v>221</v>
      </c>
      <c r="G412" s="2" t="s">
        <v>245</v>
      </c>
      <c r="H412" s="2" t="s">
        <v>238</v>
      </c>
      <c r="I412" s="2" t="s">
        <v>437</v>
      </c>
      <c r="J412" s="2" t="s">
        <v>197</v>
      </c>
      <c r="L412" s="2" t="s">
        <v>7630</v>
      </c>
      <c r="M412" s="5">
        <v>44326.0</v>
      </c>
      <c r="N412" s="2" t="s">
        <v>7873</v>
      </c>
      <c r="O412" s="6" t="s">
        <v>7874</v>
      </c>
      <c r="P412" s="7" t="str">
        <f>HYPERLINK("https://drive.google.com/file/d/1m9Pm5ProSRMysRrX_3-iVMyudtLnPsGS/view?usp=drivesdk","Dr.  NAQEE HAMZAH JASIM AL SIYAF - building a better future through education")</f>
        <v>Dr.  NAQEE HAMZAH JASIM AL SIYAF - building a better future through education</v>
      </c>
      <c r="Q412" s="2" t="s">
        <v>7875</v>
      </c>
      <c r="R412" s="2"/>
      <c r="S412" s="2"/>
      <c r="T412" s="2"/>
      <c r="U412" s="2"/>
      <c r="V412" s="2"/>
    </row>
    <row r="413">
      <c r="A413" s="4">
        <v>44326.94460591435</v>
      </c>
      <c r="B413" s="2" t="s">
        <v>7627</v>
      </c>
      <c r="C413" s="2" t="s">
        <v>7876</v>
      </c>
      <c r="D413" s="2" t="s">
        <v>158</v>
      </c>
      <c r="E413" s="2" t="s">
        <v>159</v>
      </c>
      <c r="F413" s="2" t="s">
        <v>7877</v>
      </c>
      <c r="G413" s="2" t="s">
        <v>4633</v>
      </c>
      <c r="H413" s="2" t="s">
        <v>612</v>
      </c>
      <c r="I413" s="2" t="s">
        <v>7878</v>
      </c>
      <c r="J413" s="2" t="s">
        <v>177</v>
      </c>
      <c r="K413" s="2" t="s">
        <v>7879</v>
      </c>
      <c r="L413" s="2" t="s">
        <v>7630</v>
      </c>
      <c r="M413" s="5">
        <v>44326.0</v>
      </c>
      <c r="N413" s="2" t="s">
        <v>7880</v>
      </c>
      <c r="O413" s="6" t="s">
        <v>7881</v>
      </c>
      <c r="P413" s="7" t="str">
        <f>HYPERLINK("https://drive.google.com/file/d/1bG-aaKZXFM6sIDMLcyzgfHankuSWJ7-G/view?usp=drivesdk","Dlpak Mustafa Azeez - building a better future through education")</f>
        <v>Dlpak Mustafa Azeez - building a better future through education</v>
      </c>
      <c r="Q413" s="2" t="s">
        <v>7882</v>
      </c>
      <c r="R413" s="2"/>
      <c r="S413" s="2"/>
      <c r="T413" s="2"/>
      <c r="U413" s="2"/>
      <c r="V413" s="2"/>
    </row>
    <row r="414">
      <c r="A414" s="4">
        <v>44326.945043784726</v>
      </c>
      <c r="B414" s="2" t="s">
        <v>7627</v>
      </c>
      <c r="C414" s="2" t="s">
        <v>266</v>
      </c>
      <c r="D414" s="2" t="s">
        <v>158</v>
      </c>
      <c r="E414" s="2" t="s">
        <v>593</v>
      </c>
      <c r="F414" s="2" t="s">
        <v>267</v>
      </c>
      <c r="G414" s="2" t="s">
        <v>7883</v>
      </c>
      <c r="H414" s="2" t="s">
        <v>2102</v>
      </c>
      <c r="I414" s="2" t="s">
        <v>5579</v>
      </c>
      <c r="J414" s="2" t="s">
        <v>197</v>
      </c>
      <c r="L414" s="2" t="s">
        <v>7630</v>
      </c>
      <c r="M414" s="5">
        <v>44326.0</v>
      </c>
      <c r="N414" s="2" t="s">
        <v>7884</v>
      </c>
      <c r="O414" s="6" t="s">
        <v>7885</v>
      </c>
      <c r="P414" s="7" t="str">
        <f>HYPERLINK("https://drive.google.com/file/d/1xsRAidFspFtdDch4nxnk5z1Ae18uNVGt/view?usp=drivesdk","Neehad Yaseen Azeez - building a better future through education")</f>
        <v>Neehad Yaseen Azeez - building a better future through education</v>
      </c>
      <c r="Q414" s="2" t="s">
        <v>7886</v>
      </c>
      <c r="R414" s="2"/>
      <c r="S414" s="2"/>
      <c r="T414" s="2"/>
      <c r="U414" s="2"/>
      <c r="V414" s="2"/>
    </row>
    <row r="415">
      <c r="A415" s="4">
        <v>44326.94536149305</v>
      </c>
      <c r="B415" s="2" t="s">
        <v>7627</v>
      </c>
      <c r="C415" s="2" t="s">
        <v>7887</v>
      </c>
      <c r="D415" s="2" t="s">
        <v>158</v>
      </c>
      <c r="E415" s="2" t="s">
        <v>172</v>
      </c>
      <c r="F415" s="2" t="s">
        <v>1956</v>
      </c>
      <c r="G415" s="2" t="s">
        <v>3102</v>
      </c>
      <c r="H415" s="2" t="s">
        <v>7888</v>
      </c>
      <c r="I415" s="2" t="s">
        <v>7889</v>
      </c>
      <c r="J415" s="2" t="s">
        <v>197</v>
      </c>
      <c r="K415" s="2" t="s">
        <v>7890</v>
      </c>
      <c r="L415" s="2" t="s">
        <v>7630</v>
      </c>
      <c r="M415" s="5">
        <v>44326.0</v>
      </c>
      <c r="N415" s="2" t="s">
        <v>7891</v>
      </c>
      <c r="O415" s="6" t="s">
        <v>7892</v>
      </c>
      <c r="P415" s="7" t="str">
        <f>HYPERLINK("https://drive.google.com/file/d/1pt4sB2xh1W2GMuvRaOW9i72GyYANwJrT/view?usp=drivesdk","Basiya Kakawla Abdulrahim - building a better future through education")</f>
        <v>Basiya Kakawla Abdulrahim - building a better future through education</v>
      </c>
      <c r="Q415" s="2" t="s">
        <v>7893</v>
      </c>
      <c r="R415" s="2"/>
      <c r="S415" s="2"/>
      <c r="T415" s="2"/>
      <c r="U415" s="2"/>
      <c r="V415" s="2"/>
    </row>
    <row r="416">
      <c r="A416" s="4">
        <v>44326.94541061342</v>
      </c>
      <c r="B416" s="2" t="s">
        <v>7627</v>
      </c>
      <c r="C416" s="2" t="s">
        <v>1025</v>
      </c>
      <c r="D416" s="2" t="s">
        <v>158</v>
      </c>
      <c r="E416" s="2" t="s">
        <v>159</v>
      </c>
      <c r="F416" s="8" t="s">
        <v>540</v>
      </c>
      <c r="G416" s="8" t="s">
        <v>1026</v>
      </c>
      <c r="H416" s="8" t="s">
        <v>1027</v>
      </c>
      <c r="I416" s="2" t="s">
        <v>1028</v>
      </c>
      <c r="J416" s="2" t="s">
        <v>197</v>
      </c>
      <c r="L416" s="2" t="s">
        <v>7630</v>
      </c>
      <c r="M416" s="5">
        <v>44326.0</v>
      </c>
      <c r="N416" s="2" t="s">
        <v>7894</v>
      </c>
      <c r="O416" s="6" t="s">
        <v>7895</v>
      </c>
      <c r="P416" s="7" t="str">
        <f>HYPERLINK("https://drive.google.com/file/d/13mygSSZjVy7zXNh93hkJ3NRJO0Y9DUa0/view?usp=drivesdk","Dilkhosh Rafiq Moheddin  - building a better future through education")</f>
        <v>Dilkhosh Rafiq Moheddin  - building a better future through education</v>
      </c>
      <c r="Q416" s="2" t="s">
        <v>7896</v>
      </c>
      <c r="R416" s="2"/>
      <c r="S416" s="2"/>
      <c r="T416" s="2"/>
      <c r="U416" s="2"/>
      <c r="V416" s="2"/>
    </row>
    <row r="417">
      <c r="A417" s="4">
        <v>44326.94547368056</v>
      </c>
      <c r="B417" s="2" t="s">
        <v>7627</v>
      </c>
      <c r="C417" s="2" t="s">
        <v>7897</v>
      </c>
      <c r="D417" s="2" t="s">
        <v>158</v>
      </c>
      <c r="E417" s="2" t="s">
        <v>172</v>
      </c>
      <c r="F417" s="2" t="s">
        <v>7898</v>
      </c>
      <c r="G417" s="2" t="s">
        <v>708</v>
      </c>
      <c r="H417" s="2" t="s">
        <v>612</v>
      </c>
      <c r="I417" s="2" t="s">
        <v>7899</v>
      </c>
      <c r="J417" s="2" t="s">
        <v>197</v>
      </c>
      <c r="K417" s="2" t="s">
        <v>7900</v>
      </c>
      <c r="L417" s="2" t="s">
        <v>7630</v>
      </c>
      <c r="M417" s="5">
        <v>44326.0</v>
      </c>
      <c r="N417" s="2" t="s">
        <v>7901</v>
      </c>
      <c r="O417" s="6" t="s">
        <v>7902</v>
      </c>
      <c r="P417" s="7" t="str">
        <f>HYPERLINK("https://drive.google.com/file/d/19sMt8xWXjXDErWcxT0PJB483a8E9vCMC/view?usp=drivesdk","Beway Mahmood Saheb - building a better future through education")</f>
        <v>Beway Mahmood Saheb - building a better future through education</v>
      </c>
      <c r="Q417" s="2" t="s">
        <v>7903</v>
      </c>
      <c r="R417" s="2"/>
      <c r="S417" s="2"/>
      <c r="T417" s="2"/>
      <c r="U417" s="2"/>
      <c r="V417" s="2"/>
    </row>
    <row r="418">
      <c r="A418" s="4">
        <v>44326.945504641204</v>
      </c>
      <c r="B418" s="2" t="s">
        <v>7627</v>
      </c>
      <c r="C418" s="2" t="s">
        <v>7904</v>
      </c>
      <c r="D418" s="2" t="s">
        <v>158</v>
      </c>
      <c r="E418" s="2" t="s">
        <v>172</v>
      </c>
      <c r="F418" s="2" t="s">
        <v>20</v>
      </c>
      <c r="G418" s="2" t="s">
        <v>7905</v>
      </c>
      <c r="H418" s="2" t="s">
        <v>7906</v>
      </c>
      <c r="I418" s="2" t="s">
        <v>7907</v>
      </c>
      <c r="J418" s="2" t="s">
        <v>177</v>
      </c>
      <c r="L418" s="2" t="s">
        <v>7630</v>
      </c>
      <c r="M418" s="5">
        <v>44326.0</v>
      </c>
      <c r="N418" s="2" t="s">
        <v>7908</v>
      </c>
      <c r="O418" s="6" t="s">
        <v>7909</v>
      </c>
      <c r="P418" s="7" t="str">
        <f>HYPERLINK("https://drive.google.com/file/d/1zbqMj6oc_00EJI4QYCMhNe7I6iqwFoan/view?usp=drivesdk","BOTAN LATEEF ABDULQADIR - building a better future through education")</f>
        <v>BOTAN LATEEF ABDULQADIR - building a better future through education</v>
      </c>
      <c r="Q418" s="2" t="s">
        <v>7910</v>
      </c>
      <c r="R418" s="2"/>
      <c r="S418" s="2"/>
      <c r="T418" s="2"/>
      <c r="U418" s="2"/>
      <c r="V418" s="2"/>
    </row>
    <row r="419">
      <c r="A419" s="4">
        <v>44326.945532673606</v>
      </c>
      <c r="B419" s="2" t="s">
        <v>7627</v>
      </c>
      <c r="C419" s="2" t="s">
        <v>922</v>
      </c>
      <c r="D419" s="2" t="s">
        <v>158</v>
      </c>
      <c r="E419" s="2" t="s">
        <v>159</v>
      </c>
      <c r="F419" s="2" t="s">
        <v>229</v>
      </c>
      <c r="G419" s="2" t="s">
        <v>275</v>
      </c>
      <c r="H419" s="2" t="s">
        <v>816</v>
      </c>
      <c r="I419" s="2" t="s">
        <v>926</v>
      </c>
      <c r="J419" s="2" t="s">
        <v>164</v>
      </c>
      <c r="L419" s="2" t="s">
        <v>7630</v>
      </c>
      <c r="M419" s="5">
        <v>44326.0</v>
      </c>
      <c r="N419" s="2" t="s">
        <v>7911</v>
      </c>
      <c r="O419" s="6" t="s">
        <v>7912</v>
      </c>
      <c r="P419" s="7" t="str">
        <f>HYPERLINK("https://drive.google.com/file/d/1wzLiC2RCKKyGYfXLcmNO4ZGBjInFAw6O/view?usp=drivesdk","Taha Aziz Ahmed - building a better future through education")</f>
        <v>Taha Aziz Ahmed - building a better future through education</v>
      </c>
      <c r="Q419" s="2" t="s">
        <v>7913</v>
      </c>
      <c r="R419" s="2"/>
      <c r="S419" s="2"/>
      <c r="T419" s="2"/>
      <c r="U419" s="2"/>
      <c r="V419" s="2"/>
    </row>
    <row r="420">
      <c r="A420" s="4">
        <v>44326.94607119213</v>
      </c>
      <c r="B420" s="2" t="s">
        <v>7627</v>
      </c>
      <c r="C420" s="2" t="s">
        <v>7914</v>
      </c>
      <c r="D420" s="2" t="s">
        <v>158</v>
      </c>
      <c r="E420" s="2" t="s">
        <v>172</v>
      </c>
      <c r="F420" s="2" t="s">
        <v>1776</v>
      </c>
      <c r="G420" s="2" t="s">
        <v>3102</v>
      </c>
      <c r="H420" s="2" t="s">
        <v>1142</v>
      </c>
      <c r="I420" s="2" t="s">
        <v>7915</v>
      </c>
      <c r="J420" s="2" t="s">
        <v>197</v>
      </c>
      <c r="K420" s="2" t="s">
        <v>614</v>
      </c>
      <c r="L420" s="2" t="s">
        <v>7630</v>
      </c>
      <c r="M420" s="5">
        <v>44326.0</v>
      </c>
      <c r="N420" s="2" t="s">
        <v>7916</v>
      </c>
      <c r="O420" s="6" t="s">
        <v>7917</v>
      </c>
      <c r="P420" s="7" t="str">
        <f>HYPERLINK("https://drive.google.com/file/d/1zZw8bQcbPVD3wLUaXv0_ztAC1vW0DoDt/view?usp=drivesdk","Tareq Taher Abdulla - building a better future through education")</f>
        <v>Tareq Taher Abdulla - building a better future through education</v>
      </c>
      <c r="Q420" s="2" t="s">
        <v>7918</v>
      </c>
      <c r="R420" s="2"/>
      <c r="S420" s="2"/>
      <c r="T420" s="2"/>
      <c r="U420" s="2"/>
      <c r="V420" s="2"/>
    </row>
    <row r="421">
      <c r="A421" s="4">
        <v>44326.946553657406</v>
      </c>
      <c r="B421" s="2" t="s">
        <v>7627</v>
      </c>
      <c r="C421" s="2" t="s">
        <v>7897</v>
      </c>
      <c r="D421" s="2" t="s">
        <v>158</v>
      </c>
      <c r="E421" s="2" t="s">
        <v>172</v>
      </c>
      <c r="F421" s="2" t="s">
        <v>7898</v>
      </c>
      <c r="G421" s="2" t="s">
        <v>708</v>
      </c>
      <c r="H421" s="2" t="s">
        <v>612</v>
      </c>
      <c r="I421" s="2" t="s">
        <v>7899</v>
      </c>
      <c r="J421" s="2" t="s">
        <v>197</v>
      </c>
      <c r="L421" s="2" t="s">
        <v>7630</v>
      </c>
      <c r="M421" s="5">
        <v>44326.0</v>
      </c>
      <c r="N421" s="2" t="s">
        <v>7919</v>
      </c>
      <c r="O421" s="6" t="s">
        <v>7920</v>
      </c>
      <c r="P421" s="7" t="str">
        <f>HYPERLINK("https://drive.google.com/file/d/1cjh8ZhNKIKoFiYGDiZ548IZaIEttZ11e/view?usp=drivesdk","Beway Mahmood Saheb - building a better future through education")</f>
        <v>Beway Mahmood Saheb - building a better future through education</v>
      </c>
      <c r="Q421" s="2" t="s">
        <v>7903</v>
      </c>
      <c r="R421" s="2"/>
      <c r="S421" s="2"/>
      <c r="T421" s="2"/>
      <c r="U421" s="2"/>
      <c r="V421" s="2"/>
    </row>
    <row r="422">
      <c r="A422" s="4">
        <v>44326.94667902778</v>
      </c>
      <c r="B422" s="2" t="s">
        <v>7627</v>
      </c>
      <c r="C422" s="2" t="s">
        <v>7255</v>
      </c>
      <c r="D422" s="2" t="s">
        <v>158</v>
      </c>
      <c r="E422" s="2" t="s">
        <v>159</v>
      </c>
      <c r="F422" s="2" t="s">
        <v>4227</v>
      </c>
      <c r="G422" s="2" t="s">
        <v>7921</v>
      </c>
      <c r="H422" s="2" t="s">
        <v>1176</v>
      </c>
      <c r="I422" s="2" t="s">
        <v>7258</v>
      </c>
      <c r="J422" s="2" t="s">
        <v>197</v>
      </c>
      <c r="L422" s="2" t="s">
        <v>7630</v>
      </c>
      <c r="M422" s="5">
        <v>44326.0</v>
      </c>
      <c r="N422" s="2" t="s">
        <v>7922</v>
      </c>
      <c r="O422" s="6" t="s">
        <v>7923</v>
      </c>
      <c r="P422" s="7" t="str">
        <f>HYPERLINK("https://drive.google.com/file/d/1YdnFqLctjuSZeWTAI2ERIXW3aNifZaY5/view?usp=drivesdk","Sozan Talib Mohammed  - building a better future through education")</f>
        <v>Sozan Talib Mohammed  - building a better future through education</v>
      </c>
      <c r="Q422" s="2" t="s">
        <v>7924</v>
      </c>
      <c r="R422" s="2"/>
      <c r="S422" s="2"/>
      <c r="T422" s="2"/>
      <c r="U422" s="2"/>
      <c r="V422" s="2"/>
    </row>
    <row r="423">
      <c r="A423" s="4">
        <v>44326.94673523148</v>
      </c>
      <c r="B423" s="2" t="s">
        <v>7627</v>
      </c>
      <c r="C423" s="2" t="s">
        <v>7925</v>
      </c>
      <c r="D423" s="2" t="s">
        <v>585</v>
      </c>
      <c r="E423" s="2" t="s">
        <v>1017</v>
      </c>
      <c r="F423" s="2" t="s">
        <v>2834</v>
      </c>
      <c r="G423" s="2" t="s">
        <v>3478</v>
      </c>
      <c r="H423" s="2" t="s">
        <v>3933</v>
      </c>
      <c r="I423" s="2" t="s">
        <v>7926</v>
      </c>
      <c r="J423" s="2" t="s">
        <v>177</v>
      </c>
      <c r="K423" s="2" t="s">
        <v>983</v>
      </c>
      <c r="L423" s="2" t="s">
        <v>7630</v>
      </c>
      <c r="M423" s="5">
        <v>44326.0</v>
      </c>
      <c r="N423" s="2" t="s">
        <v>7927</v>
      </c>
      <c r="O423" s="6" t="s">
        <v>7928</v>
      </c>
      <c r="P423" s="7" t="str">
        <f>HYPERLINK("https://drive.google.com/file/d/11eOBgz6xk54EbqwnRb34Cm2OKROj_u6v/view?usp=drivesdk","Glpa khalid - building a better future through education")</f>
        <v>Glpa khalid - building a better future through education</v>
      </c>
      <c r="Q423" s="2" t="s">
        <v>7929</v>
      </c>
      <c r="R423" s="2"/>
      <c r="S423" s="2"/>
      <c r="T423" s="2"/>
      <c r="U423" s="2"/>
      <c r="V423" s="2"/>
    </row>
    <row r="424">
      <c r="A424" s="4">
        <v>44326.94683678241</v>
      </c>
      <c r="B424" s="2" t="s">
        <v>7627</v>
      </c>
      <c r="C424" s="2" t="s">
        <v>7398</v>
      </c>
      <c r="D424" s="2" t="s">
        <v>158</v>
      </c>
      <c r="E424" s="2" t="s">
        <v>159</v>
      </c>
      <c r="F424" s="2" t="s">
        <v>7930</v>
      </c>
      <c r="G424" s="2" t="s">
        <v>7807</v>
      </c>
      <c r="H424" s="2" t="s">
        <v>7401</v>
      </c>
      <c r="I424" s="2" t="s">
        <v>7402</v>
      </c>
      <c r="J424" s="2" t="s">
        <v>197</v>
      </c>
      <c r="K424" s="2" t="s">
        <v>2809</v>
      </c>
      <c r="L424" s="2" t="s">
        <v>7630</v>
      </c>
      <c r="M424" s="5">
        <v>44326.0</v>
      </c>
      <c r="N424" s="2" t="s">
        <v>7931</v>
      </c>
      <c r="O424" s="6" t="s">
        <v>7932</v>
      </c>
      <c r="P424" s="7" t="str">
        <f>HYPERLINK("https://drive.google.com/file/d/1YsYaab2HuGJLOEfJjnW0XL39Pl8CAxWO/view?usp=drivesdk","Mahdy othman abdulla - building a better future through education")</f>
        <v>Mahdy othman abdulla - building a better future through education</v>
      </c>
      <c r="Q424" s="2" t="s">
        <v>7933</v>
      </c>
      <c r="R424" s="2"/>
      <c r="S424" s="2"/>
      <c r="T424" s="2"/>
      <c r="U424" s="2"/>
      <c r="V424" s="2"/>
    </row>
    <row r="425">
      <c r="A425" s="4">
        <v>44326.9494996412</v>
      </c>
      <c r="B425" s="2" t="s">
        <v>7627</v>
      </c>
      <c r="C425" s="2" t="s">
        <v>7468</v>
      </c>
      <c r="D425" s="2" t="s">
        <v>158</v>
      </c>
      <c r="E425" s="2" t="s">
        <v>159</v>
      </c>
      <c r="F425" s="8" t="s">
        <v>7934</v>
      </c>
      <c r="G425" s="8" t="s">
        <v>7935</v>
      </c>
      <c r="H425" s="8" t="s">
        <v>7936</v>
      </c>
      <c r="I425" s="2" t="s">
        <v>1098</v>
      </c>
      <c r="J425" s="2" t="s">
        <v>197</v>
      </c>
      <c r="L425" s="2" t="s">
        <v>7630</v>
      </c>
      <c r="M425" s="5">
        <v>44326.0</v>
      </c>
      <c r="N425" s="2" t="s">
        <v>7937</v>
      </c>
      <c r="O425" s="6" t="s">
        <v>7938</v>
      </c>
      <c r="P425" s="7" t="str">
        <f>HYPERLINK("https://drive.google.com/file/d/1r0w2FAwhzqGv9xpjKaydNiG3LizHsb9x/view?usp=drivesdk","hasan ali ibrahim - building a better future through education")</f>
        <v>hasan ali ibrahim - building a better future through education</v>
      </c>
      <c r="Q425" s="2" t="s">
        <v>7939</v>
      </c>
      <c r="R425" s="2"/>
      <c r="S425" s="2"/>
      <c r="T425" s="2"/>
      <c r="U425" s="2"/>
      <c r="V425" s="2"/>
    </row>
    <row r="426">
      <c r="A426" s="4">
        <v>44326.95006466435</v>
      </c>
      <c r="B426" s="2" t="s">
        <v>7627</v>
      </c>
      <c r="C426" s="2" t="s">
        <v>7940</v>
      </c>
      <c r="D426" s="2" t="s">
        <v>171</v>
      </c>
      <c r="E426" s="2" t="s">
        <v>172</v>
      </c>
      <c r="F426" s="2" t="s">
        <v>229</v>
      </c>
      <c r="G426" s="2" t="s">
        <v>230</v>
      </c>
      <c r="H426" s="2" t="s">
        <v>3802</v>
      </c>
      <c r="I426" s="2" t="s">
        <v>7941</v>
      </c>
      <c r="J426" s="2" t="s">
        <v>197</v>
      </c>
      <c r="L426" s="2" t="s">
        <v>7630</v>
      </c>
      <c r="M426" s="5">
        <v>44326.0</v>
      </c>
      <c r="N426" s="2" t="s">
        <v>7942</v>
      </c>
      <c r="O426" s="6" t="s">
        <v>7943</v>
      </c>
      <c r="P426" s="7" t="str">
        <f>HYPERLINK("https://drive.google.com/file/d/1VXJy6Ta-hplFS9NKR6cwVxcT2xCp804_/view?usp=drivesdk","Rasoul Muhammed Rasoul  - building a better future through education")</f>
        <v>Rasoul Muhammed Rasoul  - building a better future through education</v>
      </c>
      <c r="Q426" s="2" t="s">
        <v>7944</v>
      </c>
      <c r="R426" s="2"/>
      <c r="S426" s="2"/>
      <c r="T426" s="2"/>
      <c r="U426" s="2"/>
      <c r="V426" s="2"/>
    </row>
    <row r="427">
      <c r="A427" s="4">
        <v>44326.95013734954</v>
      </c>
      <c r="B427" s="2" t="s">
        <v>7627</v>
      </c>
      <c r="C427" s="2" t="s">
        <v>5011</v>
      </c>
      <c r="D427" s="2" t="s">
        <v>158</v>
      </c>
      <c r="E427" s="2" t="s">
        <v>159</v>
      </c>
      <c r="F427" s="2" t="s">
        <v>229</v>
      </c>
      <c r="G427" s="2" t="s">
        <v>275</v>
      </c>
      <c r="H427" s="2" t="s">
        <v>7945</v>
      </c>
      <c r="I427" s="2" t="s">
        <v>7946</v>
      </c>
      <c r="J427" s="2" t="s">
        <v>177</v>
      </c>
      <c r="L427" s="2" t="s">
        <v>7630</v>
      </c>
      <c r="M427" s="5">
        <v>44326.0</v>
      </c>
      <c r="N427" s="2" t="s">
        <v>7947</v>
      </c>
      <c r="O427" s="6" t="s">
        <v>7948</v>
      </c>
      <c r="P427" s="7" t="str">
        <f>HYPERLINK("https://drive.google.com/file/d/104fsZQfwyCIcu8-yctrW1mUb8svSbIlI/view?usp=drivesdk","Rwkhsar Nabe Maqdid - building a better future through education")</f>
        <v>Rwkhsar Nabe Maqdid - building a better future through education</v>
      </c>
      <c r="Q427" s="2" t="s">
        <v>7949</v>
      </c>
      <c r="R427" s="2"/>
      <c r="S427" s="2"/>
      <c r="T427" s="2"/>
      <c r="U427" s="2"/>
      <c r="V427" s="2"/>
    </row>
    <row r="428">
      <c r="A428" s="4">
        <v>44326.95036267361</v>
      </c>
      <c r="B428" s="2" t="s">
        <v>7627</v>
      </c>
      <c r="C428" s="2" t="s">
        <v>7950</v>
      </c>
      <c r="D428" s="2" t="s">
        <v>158</v>
      </c>
      <c r="E428" s="2" t="s">
        <v>159</v>
      </c>
      <c r="F428" s="2" t="s">
        <v>7951</v>
      </c>
      <c r="G428" s="2" t="s">
        <v>275</v>
      </c>
      <c r="H428" s="2" t="s">
        <v>4800</v>
      </c>
      <c r="I428" s="2" t="s">
        <v>7952</v>
      </c>
      <c r="J428" s="2" t="s">
        <v>197</v>
      </c>
      <c r="K428" s="2" t="s">
        <v>580</v>
      </c>
      <c r="L428" s="2" t="s">
        <v>7630</v>
      </c>
      <c r="M428" s="5">
        <v>44326.0</v>
      </c>
      <c r="N428" s="2" t="s">
        <v>7953</v>
      </c>
      <c r="O428" s="6" t="s">
        <v>7954</v>
      </c>
      <c r="P428" s="7" t="str">
        <f>HYPERLINK("https://drive.google.com/file/d/1lMGdxNeyz90I-Ew_AUf1s0cjVRxAM5jX/view?usp=drivesdk","Rizgar Qasim Mahmood  - building a better future through education")</f>
        <v>Rizgar Qasim Mahmood  - building a better future through education</v>
      </c>
      <c r="Q428" s="2" t="s">
        <v>7955</v>
      </c>
      <c r="R428" s="2"/>
      <c r="S428" s="2"/>
      <c r="T428" s="2"/>
      <c r="U428" s="2"/>
      <c r="V428" s="2"/>
    </row>
    <row r="429">
      <c r="A429" s="4">
        <v>44326.95087025463</v>
      </c>
      <c r="B429" s="2" t="s">
        <v>7627</v>
      </c>
      <c r="C429" s="2" t="s">
        <v>7956</v>
      </c>
      <c r="D429" s="2" t="s">
        <v>158</v>
      </c>
      <c r="E429" s="2" t="s">
        <v>159</v>
      </c>
      <c r="F429" s="2" t="s">
        <v>173</v>
      </c>
      <c r="G429" s="2" t="s">
        <v>471</v>
      </c>
      <c r="H429" s="2" t="s">
        <v>6331</v>
      </c>
      <c r="I429" s="2" t="s">
        <v>7957</v>
      </c>
      <c r="J429" s="2" t="s">
        <v>197</v>
      </c>
      <c r="L429" s="2" t="s">
        <v>7630</v>
      </c>
      <c r="M429" s="5">
        <v>44326.0</v>
      </c>
      <c r="N429" s="2" t="s">
        <v>7958</v>
      </c>
      <c r="O429" s="6" t="s">
        <v>7959</v>
      </c>
      <c r="P429" s="7" t="str">
        <f>HYPERLINK("https://drive.google.com/file/d/1AlbwE5q4THwN_H7k7v3UnnVvY0_wcNyu/view?usp=drivesdk","Kako Mirhaj Yousif  - building a better future through education")</f>
        <v>Kako Mirhaj Yousif  - building a better future through education</v>
      </c>
      <c r="Q429" s="2" t="s">
        <v>7960</v>
      </c>
      <c r="R429" s="2"/>
      <c r="S429" s="2"/>
      <c r="T429" s="2"/>
      <c r="U429" s="2"/>
      <c r="V429" s="2"/>
    </row>
    <row r="430">
      <c r="A430" s="4">
        <v>44326.950898020834</v>
      </c>
      <c r="B430" s="2" t="s">
        <v>7627</v>
      </c>
      <c r="C430" s="2" t="s">
        <v>7961</v>
      </c>
      <c r="D430" s="2" t="s">
        <v>7962</v>
      </c>
      <c r="E430" s="2" t="s">
        <v>7963</v>
      </c>
      <c r="F430" s="2" t="s">
        <v>7649</v>
      </c>
      <c r="G430" s="2" t="s">
        <v>222</v>
      </c>
      <c r="H430" s="2" t="s">
        <v>7964</v>
      </c>
      <c r="I430" s="2" t="s">
        <v>7965</v>
      </c>
      <c r="J430" s="2" t="s">
        <v>177</v>
      </c>
      <c r="L430" s="2" t="s">
        <v>7630</v>
      </c>
      <c r="M430" s="5">
        <v>44326.0</v>
      </c>
      <c r="N430" s="2" t="s">
        <v>7966</v>
      </c>
      <c r="O430" s="6" t="s">
        <v>7967</v>
      </c>
      <c r="P430" s="7" t="str">
        <f>HYPERLINK("https://drive.google.com/file/d/1ZSxnxZju-Gux9_poGqdUdaX6KufQpZxs/view?usp=drivesdk","Mina Ali  - building a better future through education")</f>
        <v>Mina Ali  - building a better future through education</v>
      </c>
      <c r="Q430" s="2" t="s">
        <v>7968</v>
      </c>
      <c r="R430" s="2"/>
      <c r="S430" s="2"/>
      <c r="T430" s="2"/>
      <c r="U430" s="2"/>
      <c r="V430" s="2"/>
    </row>
    <row r="431">
      <c r="A431" s="4">
        <v>44326.951064016204</v>
      </c>
      <c r="B431" s="2" t="s">
        <v>7627</v>
      </c>
      <c r="C431" s="2" t="s">
        <v>7969</v>
      </c>
      <c r="D431" s="2" t="s">
        <v>158</v>
      </c>
      <c r="E431" s="2" t="s">
        <v>172</v>
      </c>
      <c r="F431" s="2" t="s">
        <v>229</v>
      </c>
      <c r="G431" s="2" t="s">
        <v>7970</v>
      </c>
      <c r="H431" s="2" t="s">
        <v>3802</v>
      </c>
      <c r="I431" s="2" t="s">
        <v>7971</v>
      </c>
      <c r="J431" s="2" t="s">
        <v>177</v>
      </c>
      <c r="L431" s="2" t="s">
        <v>7630</v>
      </c>
      <c r="M431" s="5">
        <v>44326.0</v>
      </c>
      <c r="N431" s="2" t="s">
        <v>7972</v>
      </c>
      <c r="O431" s="6" t="s">
        <v>7973</v>
      </c>
      <c r="P431" s="7" t="str">
        <f>HYPERLINK("https://drive.google.com/file/d/1ct3o9hgg1DcP4QbNFTZTQ0nrNGtIEnO1/view?usp=drivesdk","Mohammed Ahmed Ibrahim - building a better future through education")</f>
        <v>Mohammed Ahmed Ibrahim - building a better future through education</v>
      </c>
      <c r="Q431" s="2" t="s">
        <v>7974</v>
      </c>
      <c r="R431" s="2"/>
      <c r="S431" s="2"/>
      <c r="T431" s="2"/>
      <c r="U431" s="2"/>
      <c r="V431" s="2"/>
    </row>
    <row r="432">
      <c r="A432" s="4">
        <v>44326.951400370366</v>
      </c>
      <c r="B432" s="2" t="s">
        <v>7627</v>
      </c>
      <c r="C432" s="2" t="s">
        <v>5266</v>
      </c>
      <c r="D432" s="2" t="s">
        <v>158</v>
      </c>
      <c r="E432" s="2" t="s">
        <v>159</v>
      </c>
      <c r="F432" s="2" t="s">
        <v>7975</v>
      </c>
      <c r="G432" s="2" t="s">
        <v>7976</v>
      </c>
      <c r="H432" s="2" t="s">
        <v>7977</v>
      </c>
      <c r="I432" s="2" t="s">
        <v>7978</v>
      </c>
      <c r="J432" s="2" t="s">
        <v>197</v>
      </c>
      <c r="L432" s="2" t="s">
        <v>7630</v>
      </c>
      <c r="M432" s="5">
        <v>44326.0</v>
      </c>
      <c r="N432" s="2" t="s">
        <v>7979</v>
      </c>
      <c r="O432" s="6" t="s">
        <v>7980</v>
      </c>
      <c r="P432" s="7" t="str">
        <f>HYPERLINK("https://drive.google.com/file/d/1SWKi0kfBxF3GsnP_FXUPdubauEBZ1L7E/view?usp=drivesdk","Dildar Qadir Abdulhameed - building a better future through education")</f>
        <v>Dildar Qadir Abdulhameed - building a better future through education</v>
      </c>
      <c r="Q432" s="2" t="s">
        <v>7981</v>
      </c>
      <c r="R432" s="2"/>
      <c r="S432" s="2"/>
      <c r="T432" s="2"/>
      <c r="U432" s="2"/>
      <c r="V432" s="2"/>
    </row>
    <row r="433">
      <c r="A433" s="4">
        <v>44326.952471157405</v>
      </c>
      <c r="B433" s="2" t="s">
        <v>7627</v>
      </c>
      <c r="C433" s="2" t="s">
        <v>7982</v>
      </c>
      <c r="D433" s="2" t="s">
        <v>4061</v>
      </c>
      <c r="E433" s="2" t="s">
        <v>4061</v>
      </c>
      <c r="F433" s="2" t="s">
        <v>7983</v>
      </c>
      <c r="G433" s="2" t="s">
        <v>222</v>
      </c>
      <c r="H433" s="2" t="s">
        <v>480</v>
      </c>
      <c r="I433" s="2" t="s">
        <v>7984</v>
      </c>
      <c r="J433" s="2" t="s">
        <v>177</v>
      </c>
      <c r="K433" s="2" t="s">
        <v>845</v>
      </c>
      <c r="L433" s="2" t="s">
        <v>7630</v>
      </c>
      <c r="M433" s="5">
        <v>44326.0</v>
      </c>
      <c r="N433" s="2" t="s">
        <v>7985</v>
      </c>
      <c r="O433" s="6" t="s">
        <v>7986</v>
      </c>
      <c r="P433" s="7" t="str">
        <f>HYPERLINK("https://drive.google.com/file/d/1eFdu3mLoeBAUDiv2DpB3IZoto43rBH3X/view?usp=drivesdk","Soz Hassan Hussan - building a better future through education")</f>
        <v>Soz Hassan Hussan - building a better future through education</v>
      </c>
      <c r="Q433" s="2" t="s">
        <v>7987</v>
      </c>
      <c r="R433" s="2"/>
      <c r="S433" s="2"/>
      <c r="T433" s="2"/>
      <c r="U433" s="2"/>
      <c r="V433" s="2"/>
    </row>
    <row r="434">
      <c r="A434" s="4">
        <v>44326.95258939815</v>
      </c>
      <c r="B434" s="2" t="s">
        <v>7627</v>
      </c>
      <c r="C434" s="2" t="s">
        <v>7988</v>
      </c>
      <c r="D434" s="2" t="s">
        <v>158</v>
      </c>
      <c r="E434" s="2" t="s">
        <v>159</v>
      </c>
      <c r="F434" s="2" t="s">
        <v>7983</v>
      </c>
      <c r="G434" s="2" t="s">
        <v>214</v>
      </c>
      <c r="H434" s="2" t="s">
        <v>7989</v>
      </c>
      <c r="I434" s="2" t="s">
        <v>7990</v>
      </c>
      <c r="J434" s="2" t="s">
        <v>177</v>
      </c>
      <c r="L434" s="2" t="s">
        <v>7630</v>
      </c>
      <c r="M434" s="5">
        <v>44326.0</v>
      </c>
      <c r="N434" s="2" t="s">
        <v>7991</v>
      </c>
      <c r="O434" s="6" t="s">
        <v>7992</v>
      </c>
      <c r="P434" s="7" t="str">
        <f>HYPERLINK("https://drive.google.com/file/d/1T2Ka2-MrsKcz3cboK4f_2a4Nrtb7Oi72/view?usp=drivesdk","Reman Sabah Meena - building a better future through education")</f>
        <v>Reman Sabah Meena - building a better future through education</v>
      </c>
      <c r="Q434" s="2" t="s">
        <v>7993</v>
      </c>
      <c r="R434" s="2"/>
      <c r="S434" s="2"/>
      <c r="T434" s="2"/>
      <c r="U434" s="2"/>
      <c r="V434" s="2"/>
    </row>
    <row r="435">
      <c r="A435" s="4">
        <v>44326.95263884259</v>
      </c>
      <c r="B435" s="2" t="s">
        <v>7627</v>
      </c>
      <c r="C435" s="2" t="s">
        <v>7994</v>
      </c>
      <c r="D435" s="2" t="s">
        <v>158</v>
      </c>
      <c r="E435" s="2" t="s">
        <v>593</v>
      </c>
      <c r="F435" s="2" t="s">
        <v>7995</v>
      </c>
      <c r="G435" s="2" t="s">
        <v>7996</v>
      </c>
      <c r="H435" s="2" t="s">
        <v>7997</v>
      </c>
      <c r="I435" s="2" t="s">
        <v>7998</v>
      </c>
      <c r="J435" s="2" t="s">
        <v>164</v>
      </c>
      <c r="K435" s="8" t="s">
        <v>7999</v>
      </c>
      <c r="L435" s="2" t="s">
        <v>7630</v>
      </c>
      <c r="M435" s="5">
        <v>44326.0</v>
      </c>
      <c r="N435" s="2" t="s">
        <v>8000</v>
      </c>
      <c r="O435" s="6" t="s">
        <v>8001</v>
      </c>
      <c r="P435" s="7" t="str">
        <f>HYPERLINK("https://drive.google.com/file/d/1svQyoBxCMOyKH-C7LplnBoas9WZNlE9Q/view?usp=drivesdk","Nabard Mohammed Ali - building a better future through education")</f>
        <v>Nabard Mohammed Ali - building a better future through education</v>
      </c>
      <c r="Q435" s="2" t="s">
        <v>8002</v>
      </c>
      <c r="R435" s="2"/>
      <c r="S435" s="2"/>
      <c r="T435" s="2"/>
      <c r="U435" s="2"/>
      <c r="V435" s="2"/>
    </row>
    <row r="436">
      <c r="A436" s="4">
        <v>44326.953269537036</v>
      </c>
      <c r="B436" s="2" t="s">
        <v>7627</v>
      </c>
      <c r="C436" s="2" t="s">
        <v>8003</v>
      </c>
      <c r="D436" s="2" t="s">
        <v>158</v>
      </c>
      <c r="E436" s="2" t="s">
        <v>8004</v>
      </c>
      <c r="F436" s="2" t="s">
        <v>8005</v>
      </c>
      <c r="G436" s="2" t="s">
        <v>8006</v>
      </c>
      <c r="H436" s="2" t="s">
        <v>1049</v>
      </c>
      <c r="I436" s="2" t="s">
        <v>8007</v>
      </c>
      <c r="J436" s="2" t="s">
        <v>197</v>
      </c>
      <c r="K436" s="2" t="s">
        <v>8008</v>
      </c>
      <c r="L436" s="2" t="s">
        <v>7630</v>
      </c>
      <c r="M436" s="5">
        <v>44326.0</v>
      </c>
      <c r="N436" s="2" t="s">
        <v>8009</v>
      </c>
      <c r="O436" s="6" t="s">
        <v>8010</v>
      </c>
      <c r="P436" s="7" t="str">
        <f>HYPERLINK("https://drive.google.com/file/d/1tyDwijzTLpUzZEJiD_vNxZAHvGB3wBgW/view?usp=drivesdk","Lanya Noori Ali - building a better future through education")</f>
        <v>Lanya Noori Ali - building a better future through education</v>
      </c>
      <c r="Q436" s="2" t="s">
        <v>8011</v>
      </c>
      <c r="R436" s="2"/>
      <c r="S436" s="2"/>
      <c r="T436" s="2"/>
      <c r="U436" s="2"/>
      <c r="V436" s="2"/>
    </row>
    <row r="437">
      <c r="A437" s="4">
        <v>44326.9532884838</v>
      </c>
      <c r="B437" s="2" t="s">
        <v>7627</v>
      </c>
      <c r="C437" s="2" t="s">
        <v>8012</v>
      </c>
      <c r="D437" s="2" t="s">
        <v>1016</v>
      </c>
      <c r="E437" s="2" t="s">
        <v>8013</v>
      </c>
      <c r="F437" s="2" t="s">
        <v>8014</v>
      </c>
      <c r="G437" s="2" t="s">
        <v>222</v>
      </c>
      <c r="H437" s="2" t="s">
        <v>7650</v>
      </c>
      <c r="I437" s="2" t="s">
        <v>8015</v>
      </c>
      <c r="J437" s="2" t="s">
        <v>177</v>
      </c>
      <c r="K437" s="2" t="s">
        <v>8016</v>
      </c>
      <c r="L437" s="2" t="s">
        <v>7630</v>
      </c>
      <c r="M437" s="5">
        <v>44326.0</v>
      </c>
      <c r="N437" s="2" t="s">
        <v>8017</v>
      </c>
      <c r="O437" s="6" t="s">
        <v>8018</v>
      </c>
      <c r="P437" s="7" t="str">
        <f>HYPERLINK("https://drive.google.com/file/d/1fSKRO3XYd18dUYWXNtRxqEMswhoV7aWX/view?usp=drivesdk","Awezan kamaran yassin - building a better future through education")</f>
        <v>Awezan kamaran yassin - building a better future through education</v>
      </c>
      <c r="Q437" s="2" t="s">
        <v>8019</v>
      </c>
      <c r="R437" s="2"/>
      <c r="S437" s="2"/>
      <c r="T437" s="2"/>
      <c r="U437" s="2"/>
      <c r="V437" s="2"/>
    </row>
    <row r="438">
      <c r="A438" s="4">
        <v>44326.95497245371</v>
      </c>
      <c r="B438" s="2" t="s">
        <v>7627</v>
      </c>
      <c r="C438" s="2" t="s">
        <v>8020</v>
      </c>
      <c r="D438" s="2" t="s">
        <v>158</v>
      </c>
      <c r="E438" s="2" t="s">
        <v>159</v>
      </c>
      <c r="F438" s="2" t="s">
        <v>173</v>
      </c>
      <c r="G438" s="2" t="s">
        <v>988</v>
      </c>
      <c r="H438" s="2" t="s">
        <v>8021</v>
      </c>
      <c r="I438" s="2" t="s">
        <v>8022</v>
      </c>
      <c r="J438" s="2" t="s">
        <v>177</v>
      </c>
      <c r="K438" s="2" t="s">
        <v>8023</v>
      </c>
      <c r="L438" s="2" t="s">
        <v>7630</v>
      </c>
      <c r="M438" s="5">
        <v>44326.0</v>
      </c>
      <c r="N438" s="2" t="s">
        <v>8024</v>
      </c>
      <c r="O438" s="6" t="s">
        <v>8025</v>
      </c>
      <c r="P438" s="7" t="str">
        <f>HYPERLINK("https://drive.google.com/file/d/1X7mNBopNImsfyg_83XwEJEUZ2LujdDKt/view?usp=drivesdk","Chnor Jaafar Ahmad - building a better future through education")</f>
        <v>Chnor Jaafar Ahmad - building a better future through education</v>
      </c>
      <c r="Q438" s="2" t="s">
        <v>8026</v>
      </c>
      <c r="R438" s="2"/>
      <c r="S438" s="2"/>
      <c r="T438" s="2"/>
      <c r="U438" s="2"/>
      <c r="V438" s="2"/>
    </row>
    <row r="439">
      <c r="A439" s="4">
        <v>44326.958114953704</v>
      </c>
      <c r="B439" s="2" t="s">
        <v>7627</v>
      </c>
      <c r="C439" s="2" t="s">
        <v>8027</v>
      </c>
      <c r="D439" s="2" t="s">
        <v>1016</v>
      </c>
      <c r="E439" s="2" t="s">
        <v>172</v>
      </c>
      <c r="F439" s="2" t="s">
        <v>961</v>
      </c>
      <c r="G439" s="2" t="s">
        <v>587</v>
      </c>
      <c r="H439" s="2" t="s">
        <v>6331</v>
      </c>
      <c r="I439" s="2" t="s">
        <v>8028</v>
      </c>
      <c r="J439" s="2" t="s">
        <v>177</v>
      </c>
      <c r="L439" s="2" t="s">
        <v>7630</v>
      </c>
      <c r="M439" s="5">
        <v>44326.0</v>
      </c>
      <c r="N439" s="2" t="s">
        <v>8029</v>
      </c>
      <c r="O439" s="6" t="s">
        <v>8030</v>
      </c>
      <c r="P439" s="7" t="str">
        <f>HYPERLINK("https://drive.google.com/file/d/1Whmn1I38DIeoD1UF2xKPgv7MHYG9qcX1/view?usp=drivesdk","Lana sabr hamadameen  - building a better future through education")</f>
        <v>Lana sabr hamadameen  - building a better future through education</v>
      </c>
      <c r="Q439" s="2" t="s">
        <v>8031</v>
      </c>
      <c r="R439" s="2"/>
      <c r="S439" s="2"/>
      <c r="T439" s="2"/>
      <c r="U439" s="2"/>
      <c r="V439" s="2"/>
    </row>
    <row r="440">
      <c r="A440" s="4">
        <v>44326.95903895833</v>
      </c>
      <c r="B440" s="2" t="s">
        <v>7627</v>
      </c>
      <c r="C440" s="2" t="s">
        <v>8032</v>
      </c>
      <c r="D440" s="2" t="s">
        <v>1016</v>
      </c>
      <c r="E440" s="2" t="s">
        <v>8033</v>
      </c>
      <c r="F440" s="2" t="s">
        <v>8014</v>
      </c>
      <c r="G440" s="2" t="s">
        <v>222</v>
      </c>
      <c r="H440" s="2" t="s">
        <v>7650</v>
      </c>
      <c r="I440" s="2" t="s">
        <v>8015</v>
      </c>
      <c r="J440" s="2" t="s">
        <v>177</v>
      </c>
      <c r="K440" s="2" t="s">
        <v>8034</v>
      </c>
      <c r="L440" s="2" t="s">
        <v>7630</v>
      </c>
      <c r="M440" s="5">
        <v>44326.0</v>
      </c>
      <c r="N440" s="2" t="s">
        <v>8035</v>
      </c>
      <c r="O440" s="6" t="s">
        <v>8036</v>
      </c>
      <c r="P440" s="7" t="str">
        <f>HYPERLINK("https://drive.google.com/file/d/1MaIO27xxflnc_UEi79MmTM2R5Ye0DXN1/view?usp=drivesdk","Awezan kamaran yaseen - building a better future through education")</f>
        <v>Awezan kamaran yaseen - building a better future through education</v>
      </c>
      <c r="Q440" s="2" t="s">
        <v>8037</v>
      </c>
      <c r="R440" s="2"/>
      <c r="S440" s="2"/>
      <c r="T440" s="2"/>
      <c r="U440" s="2"/>
      <c r="V440" s="2"/>
    </row>
    <row r="441">
      <c r="A441" s="4">
        <v>44326.959818414354</v>
      </c>
      <c r="B441" s="2" t="s">
        <v>7627</v>
      </c>
      <c r="C441" s="2" t="s">
        <v>8038</v>
      </c>
      <c r="D441" s="2" t="s">
        <v>585</v>
      </c>
      <c r="E441" s="2" t="s">
        <v>8039</v>
      </c>
      <c r="F441" s="2" t="s">
        <v>8040</v>
      </c>
      <c r="G441" s="2" t="s">
        <v>8041</v>
      </c>
      <c r="H441" s="2" t="s">
        <v>8042</v>
      </c>
      <c r="I441" s="2" t="s">
        <v>8043</v>
      </c>
      <c r="J441" s="2" t="s">
        <v>197</v>
      </c>
      <c r="K441" s="8" t="s">
        <v>8044</v>
      </c>
      <c r="L441" s="2" t="s">
        <v>7630</v>
      </c>
      <c r="M441" s="5">
        <v>44326.0</v>
      </c>
      <c r="N441" s="2" t="s">
        <v>8045</v>
      </c>
      <c r="O441" s="6" t="s">
        <v>8046</v>
      </c>
      <c r="P441" s="7" t="str">
        <f>HYPERLINK("https://drive.google.com/file/d/1iWG0AEJQP53VbQqtNg1Xttox51TfdZKg/view?usp=drivesdk","Shaho Khalid Mahmood - building a better future through education")</f>
        <v>Shaho Khalid Mahmood - building a better future through education</v>
      </c>
      <c r="Q441" s="2" t="s">
        <v>8047</v>
      </c>
      <c r="R441" s="2"/>
      <c r="S441" s="2"/>
      <c r="T441" s="2"/>
      <c r="U441" s="2"/>
      <c r="V441" s="2"/>
    </row>
    <row r="442">
      <c r="A442" s="4">
        <v>44326.960025844906</v>
      </c>
      <c r="B442" s="2" t="s">
        <v>7627</v>
      </c>
      <c r="C442" s="2" t="s">
        <v>8048</v>
      </c>
      <c r="D442" s="2" t="s">
        <v>158</v>
      </c>
      <c r="E442" s="2" t="s">
        <v>172</v>
      </c>
      <c r="F442" s="2" t="s">
        <v>1956</v>
      </c>
      <c r="G442" s="2" t="s">
        <v>275</v>
      </c>
      <c r="H442" s="2" t="s">
        <v>612</v>
      </c>
      <c r="I442" s="2" t="s">
        <v>8049</v>
      </c>
      <c r="J442" s="2" t="s">
        <v>197</v>
      </c>
      <c r="L442" s="2" t="s">
        <v>7630</v>
      </c>
      <c r="M442" s="5">
        <v>44326.0</v>
      </c>
      <c r="N442" s="2" t="s">
        <v>8050</v>
      </c>
      <c r="O442" s="6" t="s">
        <v>8051</v>
      </c>
      <c r="P442" s="7" t="str">
        <f>HYPERLINK("https://drive.google.com/file/d/17CXiRNAeBiHI23Vf5Dy6ajGipt8hlJDh/view?usp=drivesdk","Jwan Adil Mohammed - building a better future through education")</f>
        <v>Jwan Adil Mohammed - building a better future through education</v>
      </c>
      <c r="Q442" s="2" t="s">
        <v>8052</v>
      </c>
      <c r="R442" s="2"/>
      <c r="S442" s="2"/>
      <c r="T442" s="2"/>
      <c r="U442" s="2"/>
      <c r="V442" s="2"/>
    </row>
    <row r="443">
      <c r="A443" s="4">
        <v>44326.96479209491</v>
      </c>
      <c r="B443" s="2" t="s">
        <v>7627</v>
      </c>
      <c r="C443" s="2" t="s">
        <v>7628</v>
      </c>
      <c r="D443" s="2" t="s">
        <v>158</v>
      </c>
      <c r="E443" s="2" t="s">
        <v>159</v>
      </c>
      <c r="F443" s="2" t="s">
        <v>173</v>
      </c>
      <c r="G443" s="2" t="s">
        <v>222</v>
      </c>
      <c r="H443" s="2" t="s">
        <v>8053</v>
      </c>
      <c r="I443" s="2" t="s">
        <v>7629</v>
      </c>
      <c r="J443" s="2" t="s">
        <v>177</v>
      </c>
      <c r="L443" s="2" t="s">
        <v>7630</v>
      </c>
      <c r="M443" s="5">
        <v>44326.0</v>
      </c>
      <c r="N443" s="2" t="s">
        <v>8054</v>
      </c>
      <c r="O443" s="6" t="s">
        <v>8055</v>
      </c>
      <c r="P443" s="7" t="str">
        <f>HYPERLINK("https://drive.google.com/file/d/1olkUZw8hCpjU5MZi29YYWV7Li-J8Mv12/view?usp=drivesdk","Paywand Mohammed Hamad  - building a better future through education")</f>
        <v>Paywand Mohammed Hamad  - building a better future through education</v>
      </c>
      <c r="Q443" s="2" t="s">
        <v>8056</v>
      </c>
      <c r="R443" s="2"/>
      <c r="S443" s="2"/>
      <c r="T443" s="2"/>
      <c r="U443" s="2"/>
      <c r="V443" s="2"/>
    </row>
    <row r="444">
      <c r="A444" s="4">
        <v>44326.968329525465</v>
      </c>
      <c r="B444" s="2" t="s">
        <v>7627</v>
      </c>
      <c r="C444" s="2" t="s">
        <v>8057</v>
      </c>
      <c r="D444" s="2" t="s">
        <v>158</v>
      </c>
      <c r="E444" s="2" t="s">
        <v>159</v>
      </c>
      <c r="F444" s="2" t="s">
        <v>8058</v>
      </c>
      <c r="G444" s="2" t="s">
        <v>3102</v>
      </c>
      <c r="H444" s="2" t="s">
        <v>989</v>
      </c>
      <c r="I444" s="2" t="s">
        <v>8059</v>
      </c>
      <c r="J444" s="2" t="s">
        <v>177</v>
      </c>
      <c r="K444" s="2" t="s">
        <v>8060</v>
      </c>
      <c r="L444" s="2" t="s">
        <v>7630</v>
      </c>
      <c r="M444" s="5">
        <v>44326.0</v>
      </c>
      <c r="N444" s="2" t="s">
        <v>8061</v>
      </c>
      <c r="O444" s="6" t="s">
        <v>8062</v>
      </c>
      <c r="P444" s="7" t="str">
        <f>HYPERLINK("https://drive.google.com/file/d/1r66lzanF5C8u0xNVRZa2BirkUk0F9TX1/view?usp=drivesdk","Avin Hidayat Ahmed - building a better future through education")</f>
        <v>Avin Hidayat Ahmed - building a better future through education</v>
      </c>
      <c r="Q444" s="2" t="s">
        <v>8063</v>
      </c>
      <c r="R444" s="2"/>
      <c r="S444" s="2"/>
      <c r="T444" s="2"/>
      <c r="U444" s="2"/>
      <c r="V444" s="2"/>
    </row>
    <row r="445">
      <c r="A445" s="4">
        <v>44326.980659444445</v>
      </c>
      <c r="B445" s="2" t="s">
        <v>7627</v>
      </c>
      <c r="C445" s="2" t="s">
        <v>8064</v>
      </c>
      <c r="D445" s="2" t="s">
        <v>8065</v>
      </c>
      <c r="E445" s="2" t="s">
        <v>8066</v>
      </c>
      <c r="F445" s="2" t="s">
        <v>7983</v>
      </c>
      <c r="G445" s="2" t="s">
        <v>275</v>
      </c>
      <c r="H445" s="2" t="s">
        <v>8067</v>
      </c>
      <c r="I445" s="2" t="s">
        <v>8068</v>
      </c>
      <c r="J445" s="2" t="s">
        <v>197</v>
      </c>
      <c r="K445" s="2" t="s">
        <v>8069</v>
      </c>
      <c r="L445" s="2" t="s">
        <v>7630</v>
      </c>
      <c r="M445" s="5">
        <v>44326.0</v>
      </c>
      <c r="N445" s="2" t="s">
        <v>8070</v>
      </c>
      <c r="O445" s="6" t="s">
        <v>8071</v>
      </c>
      <c r="P445" s="7" t="str">
        <f>HYPERLINK("https://drive.google.com/file/d/1SYdj5na2B-SG773BsG9kUH7oqp1vMUPc/view?usp=drivesdk","Ahmed Ariwan Mirany - building a better future through education")</f>
        <v>Ahmed Ariwan Mirany - building a better future through education</v>
      </c>
      <c r="Q445" s="2" t="s">
        <v>8072</v>
      </c>
      <c r="R445" s="2"/>
      <c r="S445" s="2"/>
      <c r="T445" s="2"/>
      <c r="U445" s="2"/>
      <c r="V445" s="2"/>
    </row>
    <row r="446">
      <c r="A446" s="4">
        <v>44326.98599498843</v>
      </c>
      <c r="B446" s="2" t="s">
        <v>7627</v>
      </c>
      <c r="C446" s="8" t="s">
        <v>8073</v>
      </c>
      <c r="D446" s="2" t="s">
        <v>171</v>
      </c>
      <c r="E446" s="2" t="s">
        <v>172</v>
      </c>
      <c r="F446" s="8" t="s">
        <v>8074</v>
      </c>
      <c r="G446" s="8" t="s">
        <v>8075</v>
      </c>
      <c r="H446" s="8" t="s">
        <v>5552</v>
      </c>
      <c r="I446" s="2" t="s">
        <v>7190</v>
      </c>
      <c r="J446" s="2" t="s">
        <v>164</v>
      </c>
      <c r="L446" s="2" t="s">
        <v>7630</v>
      </c>
      <c r="M446" s="5">
        <v>44326.0</v>
      </c>
      <c r="N446" s="2" t="s">
        <v>8076</v>
      </c>
      <c r="O446" s="6" t="s">
        <v>8077</v>
      </c>
      <c r="P446" s="7" t="str">
        <f>HYPERLINK("https://drive.google.com/file/d/1Ptw6P-khGOwHZoJqr-bzTcFSFfu17Eww/view?usp=drivesdk","د. أيوب آدم رسول - building a better future through education")</f>
        <v>د. أيوب آدم رسول - building a better future through education</v>
      </c>
      <c r="Q446" s="2" t="s">
        <v>8078</v>
      </c>
      <c r="R446" s="2"/>
      <c r="S446" s="2"/>
      <c r="T446" s="2"/>
      <c r="U446" s="2"/>
      <c r="V446" s="2"/>
    </row>
    <row r="447">
      <c r="A447" s="4">
        <v>44327.057393194445</v>
      </c>
      <c r="B447" s="2" t="s">
        <v>7627</v>
      </c>
      <c r="C447" s="2" t="s">
        <v>8079</v>
      </c>
      <c r="D447" s="2" t="s">
        <v>171</v>
      </c>
      <c r="E447" s="2" t="s">
        <v>289</v>
      </c>
      <c r="F447" s="2" t="s">
        <v>610</v>
      </c>
      <c r="G447" s="2" t="s">
        <v>916</v>
      </c>
      <c r="H447" s="2" t="s">
        <v>4882</v>
      </c>
      <c r="I447" s="2" t="s">
        <v>1335</v>
      </c>
      <c r="J447" s="2" t="s">
        <v>197</v>
      </c>
      <c r="L447" s="2" t="s">
        <v>7630</v>
      </c>
      <c r="M447" s="5">
        <v>44326.0</v>
      </c>
      <c r="N447" s="2" t="s">
        <v>8080</v>
      </c>
      <c r="O447" s="6" t="s">
        <v>8081</v>
      </c>
      <c r="P447" s="7" t="str">
        <f>HYPERLINK("https://drive.google.com/file/d/1PlDBuwTtov4mdFLxR3P9OlQKC4Siw3jL/view?usp=drivesdk","FALAH JAAZ SHLSH - building a better future through education")</f>
        <v>FALAH JAAZ SHLSH - building a better future through education</v>
      </c>
      <c r="Q447" s="2" t="s">
        <v>8082</v>
      </c>
      <c r="R447" s="2"/>
      <c r="S447" s="2"/>
      <c r="T447" s="2"/>
      <c r="U447" s="2"/>
      <c r="V447" s="2"/>
    </row>
    <row r="448">
      <c r="A448" s="4">
        <v>44340.94567583333</v>
      </c>
      <c r="B448" s="2" t="s">
        <v>5183</v>
      </c>
      <c r="C448" s="2" t="s">
        <v>7255</v>
      </c>
      <c r="D448" s="2" t="s">
        <v>158</v>
      </c>
      <c r="E448" s="2" t="s">
        <v>159</v>
      </c>
      <c r="F448" s="8" t="s">
        <v>7256</v>
      </c>
      <c r="G448" s="8" t="s">
        <v>8083</v>
      </c>
      <c r="H448" s="8" t="s">
        <v>8084</v>
      </c>
      <c r="I448" s="2" t="s">
        <v>7258</v>
      </c>
      <c r="J448" s="2" t="s">
        <v>177</v>
      </c>
      <c r="L448" s="2" t="s">
        <v>1060</v>
      </c>
      <c r="M448" s="5">
        <v>44340.0</v>
      </c>
      <c r="N448" s="2" t="s">
        <v>8085</v>
      </c>
      <c r="O448" s="6" t="s">
        <v>8086</v>
      </c>
      <c r="P448" s="7" t="str">
        <f>HYPERLINK("https://drive.google.com/file/d/1aS5LcIh8qZiq_Y4nqDaW9mwoWPVOgZEW/view?usp=drivesdk","Sozan Talib Mohammed  - Scientific research and its role in the academic performance of the teaching staff")</f>
        <v>Sozan Talib Mohammed  - Scientific research and its role in the academic performance of the teaching staff</v>
      </c>
      <c r="Q448" s="2" t="s">
        <v>8087</v>
      </c>
      <c r="R448" s="2"/>
      <c r="S448" s="2"/>
      <c r="T448" s="2"/>
      <c r="U448" s="2"/>
      <c r="V448" s="2"/>
    </row>
    <row r="449">
      <c r="A449" s="4">
        <v>44340.9456760301</v>
      </c>
      <c r="B449" s="2" t="s">
        <v>5183</v>
      </c>
      <c r="C449" s="2" t="s">
        <v>6054</v>
      </c>
      <c r="D449" s="2" t="s">
        <v>158</v>
      </c>
      <c r="E449" s="2" t="s">
        <v>172</v>
      </c>
      <c r="F449" s="2" t="s">
        <v>221</v>
      </c>
      <c r="G449" s="2" t="s">
        <v>222</v>
      </c>
      <c r="H449" s="2" t="s">
        <v>6621</v>
      </c>
      <c r="I449" s="2" t="s">
        <v>6056</v>
      </c>
      <c r="J449" s="2" t="s">
        <v>177</v>
      </c>
      <c r="L449" s="2" t="s">
        <v>1060</v>
      </c>
      <c r="M449" s="5">
        <v>44340.0</v>
      </c>
      <c r="N449" s="2" t="s">
        <v>8088</v>
      </c>
      <c r="O449" s="6" t="s">
        <v>8089</v>
      </c>
      <c r="P449" s="7" t="str">
        <f>HYPERLINK("https://drive.google.com/file/d/1iDOOHF1rr-IMb8nY8Vx8otwH4jP_X43b/view?usp=drivesdk","Barzan saber Hussein  - Scientific research and its role in the academic performance of the teaching staff")</f>
        <v>Barzan saber Hussein  - Scientific research and its role in the academic performance of the teaching staff</v>
      </c>
      <c r="Q449" s="2" t="s">
        <v>8090</v>
      </c>
      <c r="R449" s="2"/>
      <c r="S449" s="2"/>
      <c r="T449" s="2"/>
      <c r="U449" s="2"/>
      <c r="V449" s="2"/>
    </row>
    <row r="450">
      <c r="A450" s="4">
        <v>44340.94584881944</v>
      </c>
      <c r="B450" s="2" t="s">
        <v>5183</v>
      </c>
      <c r="C450" s="2" t="s">
        <v>4699</v>
      </c>
      <c r="D450" s="2" t="s">
        <v>158</v>
      </c>
      <c r="E450" s="2" t="s">
        <v>159</v>
      </c>
      <c r="F450" s="2" t="s">
        <v>6149</v>
      </c>
      <c r="G450" s="2" t="s">
        <v>587</v>
      </c>
      <c r="H450" s="2" t="s">
        <v>962</v>
      </c>
      <c r="I450" s="2" t="s">
        <v>3410</v>
      </c>
      <c r="J450" s="2" t="s">
        <v>197</v>
      </c>
      <c r="L450" s="2" t="s">
        <v>1060</v>
      </c>
      <c r="M450" s="5">
        <v>44340.0</v>
      </c>
      <c r="N450" s="2" t="s">
        <v>8091</v>
      </c>
      <c r="O450" s="6" t="s">
        <v>8092</v>
      </c>
      <c r="P450" s="7" t="str">
        <f>HYPERLINK("https://drive.google.com/file/d/1ZIRKW7bpYi7dYCwOGGTTVUgeWcgMttZR/view?usp=drivesdk","Haval Abdullah Khudher  - Scientific research and its role in the academic performance of the teaching staff")</f>
        <v>Haval Abdullah Khudher  - Scientific research and its role in the academic performance of the teaching staff</v>
      </c>
      <c r="Q450" s="2" t="s">
        <v>8093</v>
      </c>
      <c r="R450" s="2"/>
      <c r="S450" s="2"/>
      <c r="T450" s="2"/>
      <c r="U450" s="2"/>
      <c r="V450" s="2"/>
    </row>
    <row r="451">
      <c r="A451" s="4">
        <v>44340.946009548614</v>
      </c>
      <c r="B451" s="2" t="s">
        <v>5183</v>
      </c>
      <c r="C451" s="2" t="s">
        <v>7628</v>
      </c>
      <c r="D451" s="2" t="s">
        <v>158</v>
      </c>
      <c r="E451" s="2" t="s">
        <v>159</v>
      </c>
      <c r="F451" s="2" t="s">
        <v>961</v>
      </c>
      <c r="G451" s="2" t="s">
        <v>222</v>
      </c>
      <c r="H451" s="2" t="s">
        <v>8053</v>
      </c>
      <c r="I451" s="2" t="s">
        <v>7629</v>
      </c>
      <c r="J451" s="2" t="s">
        <v>164</v>
      </c>
      <c r="L451" s="2" t="s">
        <v>1060</v>
      </c>
      <c r="M451" s="5">
        <v>44340.0</v>
      </c>
      <c r="N451" s="2" t="s">
        <v>8094</v>
      </c>
      <c r="O451" s="6" t="s">
        <v>8095</v>
      </c>
      <c r="P451" s="7" t="str">
        <f>HYPERLINK("https://drive.google.com/file/d/1a2LhtMbLR1DaKTpvaOJ_2SvcJfveDE8h/view?usp=drivesdk","Paywand Mohammed Hamad  - Scientific research and its role in the academic performance of the teaching staff")</f>
        <v>Paywand Mohammed Hamad  - Scientific research and its role in the academic performance of the teaching staff</v>
      </c>
      <c r="Q451" s="2" t="s">
        <v>8096</v>
      </c>
      <c r="R451" s="2"/>
      <c r="S451" s="2"/>
      <c r="T451" s="2"/>
      <c r="U451" s="2"/>
      <c r="V451" s="2"/>
    </row>
    <row r="452">
      <c r="A452" s="4">
        <v>44340.94602084491</v>
      </c>
      <c r="B452" s="2" t="s">
        <v>5183</v>
      </c>
      <c r="C452" s="2" t="s">
        <v>8097</v>
      </c>
      <c r="D452" s="2" t="s">
        <v>158</v>
      </c>
      <c r="E452" s="2" t="s">
        <v>172</v>
      </c>
      <c r="F452" s="2" t="s">
        <v>4187</v>
      </c>
      <c r="G452" s="2" t="s">
        <v>8098</v>
      </c>
      <c r="H452" s="2" t="s">
        <v>8098</v>
      </c>
      <c r="I452" s="2" t="s">
        <v>1792</v>
      </c>
      <c r="J452" s="2" t="s">
        <v>177</v>
      </c>
      <c r="K452" s="2" t="s">
        <v>349</v>
      </c>
      <c r="L452" s="2" t="s">
        <v>1060</v>
      </c>
      <c r="M452" s="5">
        <v>44340.0</v>
      </c>
      <c r="N452" s="2" t="s">
        <v>8099</v>
      </c>
      <c r="O452" s="6" t="s">
        <v>8100</v>
      </c>
      <c r="P452" s="7" t="str">
        <f>HYPERLINK("https://drive.google.com/file/d/1PE9kyX5rFD2L7md6v9D_MEFI37Zu5rVt/view?usp=drivesdk","Hewa jalal salih - Scientific research and its role in the academic performance of the teaching staff")</f>
        <v>Hewa jalal salih - Scientific research and its role in the academic performance of the teaching staff</v>
      </c>
      <c r="Q452" s="2" t="s">
        <v>8101</v>
      </c>
      <c r="R452" s="2"/>
      <c r="S452" s="2"/>
      <c r="T452" s="2"/>
      <c r="U452" s="2"/>
      <c r="V452" s="2"/>
    </row>
    <row r="453">
      <c r="A453" s="4">
        <v>44340.946053113425</v>
      </c>
      <c r="B453" s="2" t="s">
        <v>5183</v>
      </c>
      <c r="C453" s="2" t="s">
        <v>8102</v>
      </c>
      <c r="D453" s="2" t="s">
        <v>171</v>
      </c>
      <c r="E453" s="2" t="s">
        <v>172</v>
      </c>
      <c r="F453" s="2" t="s">
        <v>173</v>
      </c>
      <c r="G453" s="2" t="s">
        <v>275</v>
      </c>
      <c r="H453" s="2" t="s">
        <v>1290</v>
      </c>
      <c r="I453" s="2" t="s">
        <v>224</v>
      </c>
      <c r="J453" s="2" t="s">
        <v>177</v>
      </c>
      <c r="L453" s="2" t="s">
        <v>1060</v>
      </c>
      <c r="M453" s="5">
        <v>44340.0</v>
      </c>
      <c r="N453" s="2" t="s">
        <v>8103</v>
      </c>
      <c r="O453" s="6" t="s">
        <v>8104</v>
      </c>
      <c r="P453" s="7" t="str">
        <f>HYPERLINK("https://drive.google.com/file/d/1dz4CaJusZDh527dmSo3y8nJIjgk-2roD/view?usp=drivesdk","Shimal H. Hamad - Scientific research and its role in the academic performance of the teaching staff")</f>
        <v>Shimal H. Hamad - Scientific research and its role in the academic performance of the teaching staff</v>
      </c>
      <c r="Q453" s="2" t="s">
        <v>8105</v>
      </c>
      <c r="R453" s="2"/>
      <c r="S453" s="2"/>
      <c r="T453" s="2"/>
      <c r="U453" s="2"/>
      <c r="V453" s="2"/>
    </row>
    <row r="454">
      <c r="A454" s="4">
        <v>44340.94605322917</v>
      </c>
      <c r="B454" s="2" t="s">
        <v>5183</v>
      </c>
      <c r="C454" s="2" t="s">
        <v>908</v>
      </c>
      <c r="D454" s="2" t="s">
        <v>158</v>
      </c>
      <c r="E454" s="2" t="s">
        <v>172</v>
      </c>
      <c r="F454" s="2" t="s">
        <v>152</v>
      </c>
      <c r="G454" s="2" t="s">
        <v>153</v>
      </c>
      <c r="H454" s="2" t="s">
        <v>909</v>
      </c>
      <c r="I454" s="2" t="s">
        <v>910</v>
      </c>
      <c r="J454" s="2" t="s">
        <v>197</v>
      </c>
      <c r="L454" s="2" t="s">
        <v>1060</v>
      </c>
      <c r="M454" s="5">
        <v>44340.0</v>
      </c>
      <c r="N454" s="2" t="s">
        <v>8106</v>
      </c>
      <c r="O454" s="6" t="s">
        <v>8107</v>
      </c>
      <c r="P454" s="7" t="str">
        <f>HYPERLINK("https://drive.google.com/file/d/1ZZe0smHZnRaUoLRfNKEapkj9IF690eSc/view?usp=drivesdk","hawkar omer khidhir - Scientific research and its role in the academic performance of the teaching staff")</f>
        <v>hawkar omer khidhir - Scientific research and its role in the academic performance of the teaching staff</v>
      </c>
      <c r="Q454" s="2" t="s">
        <v>8108</v>
      </c>
      <c r="R454" s="2"/>
      <c r="S454" s="2"/>
      <c r="T454" s="2"/>
      <c r="U454" s="2"/>
      <c r="V454" s="2"/>
    </row>
    <row r="455">
      <c r="A455" s="4">
        <v>44340.94610298611</v>
      </c>
      <c r="B455" s="2" t="s">
        <v>5183</v>
      </c>
      <c r="C455" s="2" t="s">
        <v>1456</v>
      </c>
      <c r="D455" s="2" t="s">
        <v>171</v>
      </c>
      <c r="E455" s="2" t="s">
        <v>172</v>
      </c>
      <c r="F455" s="2" t="s">
        <v>8109</v>
      </c>
      <c r="G455" s="2" t="s">
        <v>223</v>
      </c>
      <c r="H455" s="2" t="s">
        <v>6621</v>
      </c>
      <c r="I455" s="2" t="s">
        <v>1458</v>
      </c>
      <c r="J455" s="2" t="s">
        <v>177</v>
      </c>
      <c r="L455" s="2" t="s">
        <v>1060</v>
      </c>
      <c r="M455" s="5">
        <v>44340.0</v>
      </c>
      <c r="N455" s="2" t="s">
        <v>8110</v>
      </c>
      <c r="O455" s="6" t="s">
        <v>8111</v>
      </c>
      <c r="P455" s="7" t="str">
        <f>HYPERLINK("https://drive.google.com/file/d/1CjcEPk5Q23Y4bM1nWm5wPh-pRurpTJG_/view?usp=drivesdk","Kani hameed sadiq - Scientific research and its role in the academic performance of the teaching staff")</f>
        <v>Kani hameed sadiq - Scientific research and its role in the academic performance of the teaching staff</v>
      </c>
      <c r="Q455" s="2" t="s">
        <v>8112</v>
      </c>
      <c r="R455" s="2"/>
      <c r="S455" s="2"/>
      <c r="T455" s="2"/>
      <c r="U455" s="2"/>
      <c r="V455" s="2"/>
    </row>
    <row r="456">
      <c r="A456" s="4">
        <v>44340.94621006944</v>
      </c>
      <c r="B456" s="2" t="s">
        <v>5183</v>
      </c>
      <c r="C456" s="2" t="s">
        <v>1128</v>
      </c>
      <c r="D456" s="2" t="s">
        <v>171</v>
      </c>
      <c r="E456" s="2" t="s">
        <v>202</v>
      </c>
      <c r="F456" s="2" t="s">
        <v>221</v>
      </c>
      <c r="G456" s="2" t="s">
        <v>222</v>
      </c>
      <c r="H456" s="2" t="s">
        <v>223</v>
      </c>
      <c r="I456" s="2" t="s">
        <v>1129</v>
      </c>
      <c r="J456" s="2" t="s">
        <v>197</v>
      </c>
      <c r="L456" s="2" t="s">
        <v>1060</v>
      </c>
      <c r="M456" s="5">
        <v>44340.0</v>
      </c>
      <c r="N456" s="2" t="s">
        <v>8113</v>
      </c>
      <c r="O456" s="6" t="s">
        <v>8114</v>
      </c>
      <c r="P456" s="7" t="str">
        <f>HYPERLINK("https://drive.google.com/file/d/1zNaPSsM2i0C7E0N3rTocgpHhcHATuDju/view?usp=drivesdk","Shamal Salahaddin ahmed - Scientific research and its role in the academic performance of the teaching staff")</f>
        <v>Shamal Salahaddin ahmed - Scientific research and its role in the academic performance of the teaching staff</v>
      </c>
      <c r="Q456" s="2" t="s">
        <v>8115</v>
      </c>
      <c r="R456" s="2"/>
      <c r="S456" s="2"/>
      <c r="T456" s="2"/>
      <c r="U456" s="2"/>
      <c r="V456" s="2"/>
    </row>
    <row r="457">
      <c r="A457" s="4">
        <v>44340.9462394213</v>
      </c>
      <c r="B457" s="2" t="s">
        <v>5183</v>
      </c>
      <c r="C457" s="2" t="s">
        <v>2268</v>
      </c>
      <c r="D457" s="2" t="s">
        <v>158</v>
      </c>
      <c r="E457" s="2" t="s">
        <v>172</v>
      </c>
      <c r="F457" s="2" t="s">
        <v>229</v>
      </c>
      <c r="G457" s="2" t="s">
        <v>222</v>
      </c>
      <c r="H457" s="2" t="s">
        <v>892</v>
      </c>
      <c r="I457" s="2" t="s">
        <v>893</v>
      </c>
      <c r="J457" s="2" t="s">
        <v>197</v>
      </c>
      <c r="K457" s="2" t="s">
        <v>457</v>
      </c>
      <c r="L457" s="2" t="s">
        <v>1060</v>
      </c>
      <c r="M457" s="5">
        <v>44340.0</v>
      </c>
      <c r="N457" s="2" t="s">
        <v>8116</v>
      </c>
      <c r="O457" s="6" t="s">
        <v>8117</v>
      </c>
      <c r="P457" s="7" t="str">
        <f>HYPERLINK("https://drive.google.com/file/d/1FcL8bH6FCgTIxrQZBltc4ozhMgIuJGNi/view?usp=drivesdk","Zina Adil Ismail Chaqmaqchee - Scientific research and its role in the academic performance of the teaching staff")</f>
        <v>Zina Adil Ismail Chaqmaqchee - Scientific research and its role in the academic performance of the teaching staff</v>
      </c>
      <c r="Q457" s="2" t="s">
        <v>8118</v>
      </c>
      <c r="R457" s="2"/>
      <c r="S457" s="2"/>
      <c r="T457" s="2"/>
      <c r="U457" s="2"/>
      <c r="V457" s="2"/>
    </row>
    <row r="458">
      <c r="A458" s="4">
        <v>44340.94628959491</v>
      </c>
      <c r="B458" s="2" t="s">
        <v>5183</v>
      </c>
      <c r="C458" s="2" t="s">
        <v>7511</v>
      </c>
      <c r="D458" s="2" t="s">
        <v>171</v>
      </c>
      <c r="E458" s="8" t="s">
        <v>8119</v>
      </c>
      <c r="F458" s="8" t="s">
        <v>7618</v>
      </c>
      <c r="G458" s="8" t="s">
        <v>8120</v>
      </c>
      <c r="H458" s="8" t="s">
        <v>7513</v>
      </c>
      <c r="I458" s="2" t="s">
        <v>7514</v>
      </c>
      <c r="J458" s="2" t="s">
        <v>177</v>
      </c>
      <c r="K458" s="8" t="s">
        <v>661</v>
      </c>
      <c r="L458" s="2" t="s">
        <v>1060</v>
      </c>
      <c r="M458" s="5">
        <v>44340.0</v>
      </c>
      <c r="N458" s="2" t="s">
        <v>8121</v>
      </c>
      <c r="O458" s="6" t="s">
        <v>8122</v>
      </c>
      <c r="P458" s="7" t="str">
        <f>HYPERLINK("https://drive.google.com/file/d/1K29Bx1aHegFzWubfAFHExi4Tc5LwWKR2/view?usp=drivesdk","Dunya najat rashid - Scientific research and its role in the academic performance of the teaching staff")</f>
        <v>Dunya najat rashid - Scientific research and its role in the academic performance of the teaching staff</v>
      </c>
      <c r="Q458" s="2" t="s">
        <v>8123</v>
      </c>
      <c r="R458" s="2"/>
      <c r="S458" s="2"/>
      <c r="T458" s="2"/>
      <c r="U458" s="2"/>
      <c r="V458" s="2"/>
    </row>
    <row r="459">
      <c r="A459" s="4">
        <v>44340.94635600694</v>
      </c>
      <c r="B459" s="2" t="s">
        <v>5183</v>
      </c>
      <c r="C459" s="8" t="s">
        <v>8124</v>
      </c>
      <c r="D459" s="2" t="s">
        <v>158</v>
      </c>
      <c r="E459" s="2" t="s">
        <v>159</v>
      </c>
      <c r="F459" s="8" t="s">
        <v>503</v>
      </c>
      <c r="G459" s="8" t="s">
        <v>8125</v>
      </c>
      <c r="H459" s="8" t="s">
        <v>5130</v>
      </c>
      <c r="I459" s="2" t="s">
        <v>7352</v>
      </c>
      <c r="J459" s="2" t="s">
        <v>197</v>
      </c>
      <c r="L459" s="2" t="s">
        <v>1060</v>
      </c>
      <c r="M459" s="5">
        <v>44340.0</v>
      </c>
      <c r="N459" s="2" t="s">
        <v>8126</v>
      </c>
      <c r="O459" s="6" t="s">
        <v>8127</v>
      </c>
      <c r="P459" s="7" t="str">
        <f>HYPERLINK("https://drive.google.com/file/d/16Yk4uw9TP9J8Icl_gTsxnD0FQXsNgf5I/view?usp=drivesdk","نورا وريا عزالدين - Scientific research and its role in the academic performance of the teaching staff")</f>
        <v>نورا وريا عزالدين - Scientific research and its role in the academic performance of the teaching staff</v>
      </c>
      <c r="Q459" s="2" t="s">
        <v>8128</v>
      </c>
      <c r="R459" s="2"/>
      <c r="S459" s="2"/>
      <c r="T459" s="2"/>
      <c r="U459" s="2"/>
      <c r="V459" s="2"/>
    </row>
    <row r="460">
      <c r="A460" s="4">
        <v>44340.94636940972</v>
      </c>
      <c r="B460" s="2" t="s">
        <v>5183</v>
      </c>
      <c r="C460" s="2" t="s">
        <v>8129</v>
      </c>
      <c r="D460" s="2" t="s">
        <v>171</v>
      </c>
      <c r="E460" s="2" t="s">
        <v>172</v>
      </c>
      <c r="F460" s="2" t="s">
        <v>221</v>
      </c>
      <c r="G460" s="2" t="s">
        <v>230</v>
      </c>
      <c r="H460" s="2" t="s">
        <v>8021</v>
      </c>
      <c r="I460" s="2" t="s">
        <v>7941</v>
      </c>
      <c r="J460" s="2" t="s">
        <v>197</v>
      </c>
      <c r="L460" s="2" t="s">
        <v>1060</v>
      </c>
      <c r="M460" s="5">
        <v>44340.0</v>
      </c>
      <c r="N460" s="2" t="s">
        <v>8130</v>
      </c>
      <c r="O460" s="6" t="s">
        <v>8131</v>
      </c>
      <c r="P460" s="7" t="str">
        <f>HYPERLINK("https://drive.google.com/file/d/1SnU-TWk-ZqhG7xMCNOTMcJEygWy6Zf6N/view?usp=drivesdk","Rasoul Muhammed Rasoul - Scientific research and its role in the academic performance of the teaching staff")</f>
        <v>Rasoul Muhammed Rasoul - Scientific research and its role in the academic performance of the teaching staff</v>
      </c>
      <c r="Q460" s="2" t="s">
        <v>8132</v>
      </c>
      <c r="R460" s="2"/>
      <c r="S460" s="2"/>
      <c r="T460" s="2"/>
      <c r="U460" s="2"/>
      <c r="V460" s="2"/>
    </row>
    <row r="461">
      <c r="A461" s="4">
        <v>44340.94639739583</v>
      </c>
      <c r="B461" s="2" t="s">
        <v>5183</v>
      </c>
      <c r="C461" s="2" t="s">
        <v>211</v>
      </c>
      <c r="D461" s="2" t="s">
        <v>6016</v>
      </c>
      <c r="E461" s="2" t="s">
        <v>159</v>
      </c>
      <c r="F461" s="2" t="s">
        <v>173</v>
      </c>
      <c r="G461" s="2" t="s">
        <v>471</v>
      </c>
      <c r="H461" s="2" t="s">
        <v>878</v>
      </c>
      <c r="I461" s="2" t="s">
        <v>216</v>
      </c>
      <c r="J461" s="2" t="s">
        <v>164</v>
      </c>
      <c r="K461" s="2" t="s">
        <v>6601</v>
      </c>
      <c r="L461" s="2" t="s">
        <v>1060</v>
      </c>
      <c r="M461" s="5">
        <v>44340.0</v>
      </c>
      <c r="N461" s="2" t="s">
        <v>8133</v>
      </c>
      <c r="O461" s="6" t="s">
        <v>8134</v>
      </c>
      <c r="P461" s="7" t="str">
        <f>HYPERLINK("https://drive.google.com/file/d/1lnCfvZKyfqsaIySB1lx86duzw6aQfv0a/view?usp=drivesdk","Ammar Jawhar Hussien - Scientific research and its role in the academic performance of the teaching staff")</f>
        <v>Ammar Jawhar Hussien - Scientific research and its role in the academic performance of the teaching staff</v>
      </c>
      <c r="Q461" s="2" t="s">
        <v>8135</v>
      </c>
      <c r="R461" s="2"/>
      <c r="S461" s="2"/>
      <c r="T461" s="2"/>
      <c r="U461" s="2"/>
      <c r="V461" s="2"/>
    </row>
    <row r="462">
      <c r="A462" s="4">
        <v>44340.94649761574</v>
      </c>
      <c r="B462" s="2" t="s">
        <v>5183</v>
      </c>
      <c r="C462" s="8" t="s">
        <v>8136</v>
      </c>
      <c r="D462" s="2" t="s">
        <v>158</v>
      </c>
      <c r="E462" s="2" t="s">
        <v>593</v>
      </c>
      <c r="F462" s="8" t="s">
        <v>923</v>
      </c>
      <c r="G462" s="8" t="s">
        <v>5000</v>
      </c>
      <c r="H462" s="8" t="s">
        <v>8137</v>
      </c>
      <c r="I462" s="2" t="s">
        <v>283</v>
      </c>
      <c r="J462" s="2" t="s">
        <v>177</v>
      </c>
      <c r="L462" s="2" t="s">
        <v>1060</v>
      </c>
      <c r="M462" s="5">
        <v>44340.0</v>
      </c>
      <c r="N462" s="2" t="s">
        <v>8138</v>
      </c>
      <c r="O462" s="6" t="s">
        <v>8139</v>
      </c>
      <c r="P462" s="7" t="str">
        <f>HYPERLINK("https://drive.google.com/file/d/1WPh0GoRtddkmDhuFrWunQJFlPw2u-DsD/view?usp=drivesdk","طاهر شيخ محمد - Scientific research and its role in the academic performance of the teaching staff")</f>
        <v>طاهر شيخ محمد - Scientific research and its role in the academic performance of the teaching staff</v>
      </c>
      <c r="Q462" s="2" t="s">
        <v>8140</v>
      </c>
      <c r="R462" s="2"/>
      <c r="S462" s="2"/>
      <c r="T462" s="2"/>
      <c r="U462" s="2"/>
      <c r="V462" s="2"/>
    </row>
    <row r="463">
      <c r="A463" s="4">
        <v>44340.94652324074</v>
      </c>
      <c r="B463" s="2" t="s">
        <v>5183</v>
      </c>
      <c r="C463" s="2" t="s">
        <v>5144</v>
      </c>
      <c r="D463" s="2" t="s">
        <v>158</v>
      </c>
      <c r="E463" s="2" t="s">
        <v>159</v>
      </c>
      <c r="F463" s="2" t="s">
        <v>152</v>
      </c>
      <c r="G463" s="2" t="s">
        <v>153</v>
      </c>
      <c r="H463" s="2" t="s">
        <v>341</v>
      </c>
      <c r="I463" s="2" t="s">
        <v>239</v>
      </c>
      <c r="J463" s="2" t="s">
        <v>177</v>
      </c>
      <c r="L463" s="2" t="s">
        <v>1060</v>
      </c>
      <c r="M463" s="5">
        <v>44340.0</v>
      </c>
      <c r="N463" s="2" t="s">
        <v>8141</v>
      </c>
      <c r="O463" s="6" t="s">
        <v>8142</v>
      </c>
      <c r="P463" s="7" t="str">
        <f>HYPERLINK("https://drive.google.com/file/d/1RyLjch7JttMLb72EwTBnlJRX1SfOgzc8/view?usp=drivesdk","brwa hussein m.ameen - Scientific research and its role in the academic performance of the teaching staff")</f>
        <v>brwa hussein m.ameen - Scientific research and its role in the academic performance of the teaching staff</v>
      </c>
      <c r="Q463" s="2" t="s">
        <v>8143</v>
      </c>
      <c r="R463" s="2"/>
      <c r="S463" s="2"/>
      <c r="T463" s="2"/>
      <c r="U463" s="2"/>
      <c r="V463" s="2"/>
    </row>
    <row r="464">
      <c r="A464" s="4">
        <v>44340.9465666551</v>
      </c>
      <c r="B464" s="2" t="s">
        <v>5183</v>
      </c>
      <c r="C464" s="2" t="s">
        <v>8144</v>
      </c>
      <c r="D464" s="2" t="s">
        <v>171</v>
      </c>
      <c r="E464" s="2" t="s">
        <v>289</v>
      </c>
      <c r="F464" s="2" t="s">
        <v>8145</v>
      </c>
      <c r="G464" s="2" t="s">
        <v>8146</v>
      </c>
      <c r="H464" s="2" t="s">
        <v>8147</v>
      </c>
      <c r="I464" s="2" t="s">
        <v>8148</v>
      </c>
      <c r="J464" s="2" t="s">
        <v>197</v>
      </c>
      <c r="L464" s="2" t="s">
        <v>1060</v>
      </c>
      <c r="M464" s="5">
        <v>44340.0</v>
      </c>
      <c r="N464" s="2" t="s">
        <v>8149</v>
      </c>
      <c r="O464" s="6" t="s">
        <v>8150</v>
      </c>
      <c r="P464" s="7" t="str">
        <f>HYPERLINK("https://drive.google.com/file/d/1fsIBqvVgfuSYDL5kYS5QHU_kcxibDFag/view?usp=drivesdk","Prof. Abdulwadood A. Alzubaidy  - Scientific research and its role in the academic performance of the teaching staff")</f>
        <v>Prof. Abdulwadood A. Alzubaidy  - Scientific research and its role in the academic performance of the teaching staff</v>
      </c>
      <c r="Q464" s="2" t="s">
        <v>8151</v>
      </c>
      <c r="R464" s="2"/>
      <c r="S464" s="2"/>
      <c r="T464" s="2"/>
      <c r="U464" s="2"/>
      <c r="V464" s="2"/>
    </row>
    <row r="465">
      <c r="A465" s="4">
        <v>44340.9467175</v>
      </c>
      <c r="B465" s="2" t="s">
        <v>5183</v>
      </c>
      <c r="C465" s="2" t="s">
        <v>3328</v>
      </c>
      <c r="D465" s="2" t="s">
        <v>158</v>
      </c>
      <c r="E465" s="2" t="s">
        <v>159</v>
      </c>
      <c r="F465" s="2" t="s">
        <v>1018</v>
      </c>
      <c r="G465" s="2" t="s">
        <v>8152</v>
      </c>
      <c r="H465" s="2" t="s">
        <v>1577</v>
      </c>
      <c r="I465" s="2" t="s">
        <v>1578</v>
      </c>
      <c r="J465" s="2" t="s">
        <v>177</v>
      </c>
      <c r="L465" s="2" t="s">
        <v>1060</v>
      </c>
      <c r="M465" s="5">
        <v>44340.0</v>
      </c>
      <c r="N465" s="2" t="s">
        <v>8153</v>
      </c>
      <c r="O465" s="6" t="s">
        <v>8154</v>
      </c>
      <c r="P465" s="7" t="str">
        <f>HYPERLINK("https://drive.google.com/file/d/1vco0sgcGOF3cIZc1XXau1LksIZddraP7/view?usp=drivesdk","hawren burhan kamal - Scientific research and its role in the academic performance of the teaching staff")</f>
        <v>hawren burhan kamal - Scientific research and its role in the academic performance of the teaching staff</v>
      </c>
      <c r="Q465" s="2" t="s">
        <v>8155</v>
      </c>
      <c r="R465" s="2"/>
      <c r="S465" s="2"/>
      <c r="T465" s="2"/>
      <c r="U465" s="2"/>
      <c r="V465" s="2"/>
    </row>
    <row r="466">
      <c r="A466" s="4">
        <v>44340.94679289352</v>
      </c>
      <c r="B466" s="2" t="s">
        <v>5183</v>
      </c>
      <c r="C466" s="2" t="s">
        <v>2124</v>
      </c>
      <c r="D466" s="2" t="s">
        <v>171</v>
      </c>
      <c r="E466" s="2" t="s">
        <v>172</v>
      </c>
      <c r="F466" s="2" t="s">
        <v>229</v>
      </c>
      <c r="G466" s="2" t="s">
        <v>222</v>
      </c>
      <c r="H466" s="2" t="s">
        <v>2050</v>
      </c>
      <c r="I466" s="2" t="s">
        <v>247</v>
      </c>
      <c r="J466" s="2" t="s">
        <v>197</v>
      </c>
      <c r="K466" s="2" t="s">
        <v>8156</v>
      </c>
      <c r="L466" s="2" t="s">
        <v>1060</v>
      </c>
      <c r="M466" s="5">
        <v>44340.0</v>
      </c>
      <c r="N466" s="2" t="s">
        <v>8157</v>
      </c>
      <c r="O466" s="6" t="s">
        <v>8158</v>
      </c>
      <c r="P466" s="7" t="str">
        <f>HYPERLINK("https://drive.google.com/file/d/1_HRl7xphdZiiaclSlQJtCdAosOC15ElL/view?usp=drivesdk","SAMIAA JAMIL - Scientific research and its role in the academic performance of the teaching staff")</f>
        <v>SAMIAA JAMIL - Scientific research and its role in the academic performance of the teaching staff</v>
      </c>
      <c r="Q466" s="2" t="s">
        <v>8159</v>
      </c>
      <c r="R466" s="2"/>
      <c r="S466" s="2"/>
      <c r="T466" s="2"/>
      <c r="U466" s="2"/>
      <c r="V466" s="2"/>
    </row>
    <row r="467">
      <c r="A467" s="4">
        <v>44340.94679509259</v>
      </c>
      <c r="B467" s="2" t="s">
        <v>5183</v>
      </c>
      <c r="C467" s="2" t="s">
        <v>1288</v>
      </c>
      <c r="D467" s="2" t="s">
        <v>158</v>
      </c>
      <c r="E467" s="2" t="s">
        <v>159</v>
      </c>
      <c r="F467" s="2" t="s">
        <v>1289</v>
      </c>
      <c r="G467" s="2" t="s">
        <v>1483</v>
      </c>
      <c r="H467" s="2" t="s">
        <v>1290</v>
      </c>
      <c r="I467" s="2" t="s">
        <v>1291</v>
      </c>
      <c r="J467" s="2" t="s">
        <v>164</v>
      </c>
      <c r="L467" s="2" t="s">
        <v>1060</v>
      </c>
      <c r="M467" s="5">
        <v>44340.0</v>
      </c>
      <c r="N467" s="2" t="s">
        <v>8160</v>
      </c>
      <c r="O467" s="6" t="s">
        <v>8161</v>
      </c>
      <c r="P467" s="7" t="str">
        <f>HYPERLINK("https://drive.google.com/file/d/14No5wCVEP9liTSRkgbGF5QtbQBKtVrZX/view?usp=drivesdk","Kovan nadhmi farho - Scientific research and its role in the academic performance of the teaching staff")</f>
        <v>Kovan nadhmi farho - Scientific research and its role in the academic performance of the teaching staff</v>
      </c>
      <c r="Q467" s="2" t="s">
        <v>8162</v>
      </c>
      <c r="R467" s="2"/>
      <c r="S467" s="2"/>
      <c r="T467" s="2"/>
      <c r="U467" s="2"/>
      <c r="V467" s="2"/>
    </row>
    <row r="468">
      <c r="A468" s="4">
        <v>44340.946837951386</v>
      </c>
      <c r="B468" s="2" t="s">
        <v>5183</v>
      </c>
      <c r="C468" s="2" t="s">
        <v>252</v>
      </c>
      <c r="D468" s="2" t="s">
        <v>171</v>
      </c>
      <c r="E468" s="2" t="s">
        <v>172</v>
      </c>
      <c r="F468" s="2" t="s">
        <v>7951</v>
      </c>
      <c r="G468" s="2" t="s">
        <v>1688</v>
      </c>
      <c r="H468" s="2" t="s">
        <v>8163</v>
      </c>
      <c r="I468" s="2" t="s">
        <v>256</v>
      </c>
      <c r="J468" s="2" t="s">
        <v>164</v>
      </c>
      <c r="L468" s="2" t="s">
        <v>1060</v>
      </c>
      <c r="M468" s="5">
        <v>44340.0</v>
      </c>
      <c r="N468" s="2" t="s">
        <v>8164</v>
      </c>
      <c r="O468" s="6" t="s">
        <v>8165</v>
      </c>
      <c r="P468" s="7" t="str">
        <f>HYPERLINK("https://drive.google.com/file/d/1Gy3xo-gPuLZNzg9XMEMS4pkaLqCQ_Qee/view?usp=drivesdk","Manhal Nabeel Boya - Scientific research and its role in the academic performance of the teaching staff")</f>
        <v>Manhal Nabeel Boya - Scientific research and its role in the academic performance of the teaching staff</v>
      </c>
      <c r="Q468" s="2" t="s">
        <v>8166</v>
      </c>
      <c r="R468" s="2"/>
      <c r="S468" s="2"/>
      <c r="T468" s="2"/>
      <c r="U468" s="2"/>
      <c r="V468" s="2"/>
    </row>
    <row r="469">
      <c r="A469" s="4">
        <v>44340.94692891203</v>
      </c>
      <c r="B469" s="2" t="s">
        <v>5183</v>
      </c>
      <c r="C469" s="2" t="s">
        <v>260</v>
      </c>
      <c r="D469" s="2" t="s">
        <v>171</v>
      </c>
      <c r="E469" s="2" t="s">
        <v>202</v>
      </c>
      <c r="F469" s="2" t="s">
        <v>152</v>
      </c>
      <c r="G469" s="2" t="s">
        <v>153</v>
      </c>
      <c r="H469" s="2" t="s">
        <v>527</v>
      </c>
      <c r="I469" s="2" t="s">
        <v>262</v>
      </c>
      <c r="J469" s="2" t="s">
        <v>164</v>
      </c>
      <c r="L469" s="2" t="s">
        <v>1060</v>
      </c>
      <c r="M469" s="5">
        <v>44340.0</v>
      </c>
      <c r="N469" s="2" t="s">
        <v>8167</v>
      </c>
      <c r="O469" s="6" t="s">
        <v>8168</v>
      </c>
      <c r="P469" s="7" t="str">
        <f>HYPERLINK("https://drive.google.com/file/d/1W_Ioq_J_rxZZvF5Vb1gRnDYZ67wMqDib/view?usp=drivesdk","saadaldeen muhammad nuri saed - Scientific research and its role in the academic performance of the teaching staff")</f>
        <v>saadaldeen muhammad nuri saed - Scientific research and its role in the academic performance of the teaching staff</v>
      </c>
      <c r="Q469" s="2" t="s">
        <v>8169</v>
      </c>
      <c r="R469" s="2"/>
      <c r="S469" s="2"/>
      <c r="T469" s="2"/>
      <c r="U469" s="2"/>
      <c r="V469" s="2"/>
    </row>
    <row r="470">
      <c r="A470" s="4">
        <v>44340.94695575231</v>
      </c>
      <c r="B470" s="2" t="s">
        <v>5183</v>
      </c>
      <c r="C470" s="2" t="s">
        <v>8170</v>
      </c>
      <c r="D470" s="2" t="s">
        <v>171</v>
      </c>
      <c r="E470" s="2" t="s">
        <v>172</v>
      </c>
      <c r="F470" s="8" t="s">
        <v>8171</v>
      </c>
      <c r="G470" s="8" t="s">
        <v>495</v>
      </c>
      <c r="H470" s="8" t="s">
        <v>8172</v>
      </c>
      <c r="I470" s="2" t="s">
        <v>8173</v>
      </c>
      <c r="J470" s="2" t="s">
        <v>197</v>
      </c>
      <c r="K470" s="8" t="s">
        <v>2016</v>
      </c>
      <c r="L470" s="2" t="s">
        <v>1060</v>
      </c>
      <c r="M470" s="5">
        <v>44340.0</v>
      </c>
      <c r="N470" s="2" t="s">
        <v>8174</v>
      </c>
      <c r="O470" s="6" t="s">
        <v>8175</v>
      </c>
      <c r="P470" s="7" t="str">
        <f>HYPERLINK("https://drive.google.com/file/d/1376d8jadRUG7sxkb_98TuaXilQinnZJi/view?usp=drivesdk","Doaa Muhb Al Deen Ahmed - Scientific research and its role in the academic performance of the teaching staff")</f>
        <v>Doaa Muhb Al Deen Ahmed - Scientific research and its role in the academic performance of the teaching staff</v>
      </c>
      <c r="Q470" s="2" t="s">
        <v>8176</v>
      </c>
      <c r="R470" s="2"/>
      <c r="S470" s="2"/>
      <c r="T470" s="2"/>
      <c r="U470" s="2"/>
      <c r="V470" s="2"/>
    </row>
    <row r="471">
      <c r="A471" s="4">
        <v>44340.946978506945</v>
      </c>
      <c r="B471" s="2" t="s">
        <v>5183</v>
      </c>
      <c r="C471" s="2" t="s">
        <v>2100</v>
      </c>
      <c r="D471" s="2" t="s">
        <v>171</v>
      </c>
      <c r="E471" s="2" t="s">
        <v>172</v>
      </c>
      <c r="F471" s="2" t="s">
        <v>173</v>
      </c>
      <c r="G471" s="2" t="s">
        <v>3227</v>
      </c>
      <c r="H471" s="2" t="s">
        <v>175</v>
      </c>
      <c r="I471" s="2" t="s">
        <v>176</v>
      </c>
      <c r="J471" s="2" t="s">
        <v>177</v>
      </c>
      <c r="L471" s="2" t="s">
        <v>1060</v>
      </c>
      <c r="M471" s="5">
        <v>44340.0</v>
      </c>
      <c r="N471" s="2" t="s">
        <v>8177</v>
      </c>
      <c r="O471" s="6" t="s">
        <v>8178</v>
      </c>
      <c r="P471" s="7" t="str">
        <f>HYPERLINK("https://drive.google.com/file/d/1Oo6Tbj2_qxRfOR-Jcn05WMG1ShrEwVDJ/view?usp=drivesdk","Mikaeel Biro Munaf - Scientific research and its role in the academic performance of the teaching staff")</f>
        <v>Mikaeel Biro Munaf - Scientific research and its role in the academic performance of the teaching staff</v>
      </c>
      <c r="Q471" s="2" t="s">
        <v>8179</v>
      </c>
      <c r="R471" s="2"/>
      <c r="S471" s="2"/>
      <c r="T471" s="2"/>
      <c r="U471" s="2"/>
      <c r="V471" s="2"/>
    </row>
    <row r="472">
      <c r="A472" s="4">
        <v>44340.94700226852</v>
      </c>
      <c r="B472" s="2" t="s">
        <v>5183</v>
      </c>
      <c r="C472" s="2" t="s">
        <v>8180</v>
      </c>
      <c r="D472" s="2" t="s">
        <v>158</v>
      </c>
      <c r="E472" s="2" t="s">
        <v>159</v>
      </c>
      <c r="F472" s="2" t="s">
        <v>8181</v>
      </c>
      <c r="G472" s="2" t="s">
        <v>153</v>
      </c>
      <c r="H472" s="2" t="s">
        <v>4107</v>
      </c>
      <c r="I472" s="2" t="s">
        <v>8182</v>
      </c>
      <c r="J472" s="2" t="s">
        <v>197</v>
      </c>
      <c r="L472" s="2" t="s">
        <v>1060</v>
      </c>
      <c r="M472" s="5">
        <v>44340.0</v>
      </c>
      <c r="N472" s="2" t="s">
        <v>8183</v>
      </c>
      <c r="O472" s="6" t="s">
        <v>8184</v>
      </c>
      <c r="P472" s="7" t="str">
        <f>HYPERLINK("https://drive.google.com/file/d/1aqUMehm-Lgl2blkdJzL65bYeJ1tFrtwJ/view?usp=drivesdk","Nhiyat Hamadamen Hassan - Scientific research and its role in the academic performance of the teaching staff")</f>
        <v>Nhiyat Hamadamen Hassan - Scientific research and its role in the academic performance of the teaching staff</v>
      </c>
      <c r="Q472" s="2" t="s">
        <v>8185</v>
      </c>
      <c r="R472" s="2"/>
      <c r="S472" s="2"/>
      <c r="T472" s="2"/>
      <c r="U472" s="2"/>
      <c r="V472" s="2"/>
    </row>
    <row r="473">
      <c r="A473" s="4">
        <v>44340.9471668287</v>
      </c>
      <c r="B473" s="2" t="s">
        <v>5183</v>
      </c>
      <c r="C473" s="2" t="s">
        <v>4783</v>
      </c>
      <c r="D473" s="2" t="s">
        <v>158</v>
      </c>
      <c r="E473" s="2" t="s">
        <v>159</v>
      </c>
      <c r="F473" s="2" t="s">
        <v>229</v>
      </c>
      <c r="G473" s="2" t="s">
        <v>275</v>
      </c>
      <c r="H473" s="2" t="s">
        <v>3437</v>
      </c>
      <c r="I473" s="2" t="s">
        <v>952</v>
      </c>
      <c r="J473" s="2" t="s">
        <v>164</v>
      </c>
      <c r="K473" s="2" t="s">
        <v>952</v>
      </c>
      <c r="L473" s="2" t="s">
        <v>1060</v>
      </c>
      <c r="M473" s="5">
        <v>44340.0</v>
      </c>
      <c r="N473" s="2" t="s">
        <v>8186</v>
      </c>
      <c r="O473" s="6" t="s">
        <v>8187</v>
      </c>
      <c r="P473" s="7" t="str">
        <f>HYPERLINK("https://drive.google.com/file/d/19eqeg49BzMRY2_dsA5S9E58IZKAmAAnI/view?usp=drivesdk","Amad Abdullah Ahmed - Scientific research and its role in the academic performance of the teaching staff")</f>
        <v>Amad Abdullah Ahmed - Scientific research and its role in the academic performance of the teaching staff</v>
      </c>
      <c r="Q473" s="2" t="s">
        <v>8188</v>
      </c>
      <c r="R473" s="2"/>
      <c r="S473" s="2"/>
      <c r="T473" s="2"/>
      <c r="U473" s="2"/>
      <c r="V473" s="2"/>
    </row>
    <row r="474">
      <c r="A474" s="4">
        <v>44340.94717054398</v>
      </c>
      <c r="B474" s="2" t="s">
        <v>5183</v>
      </c>
      <c r="C474" s="2" t="s">
        <v>4685</v>
      </c>
      <c r="D474" s="2" t="s">
        <v>171</v>
      </c>
      <c r="E474" s="2" t="s">
        <v>172</v>
      </c>
      <c r="F474" s="2" t="s">
        <v>229</v>
      </c>
      <c r="G474" s="2" t="s">
        <v>230</v>
      </c>
      <c r="H474" s="2" t="s">
        <v>231</v>
      </c>
      <c r="I474" s="2" t="s">
        <v>186</v>
      </c>
      <c r="J474" s="2" t="s">
        <v>177</v>
      </c>
      <c r="K474" s="2" t="s">
        <v>3222</v>
      </c>
      <c r="L474" s="2" t="s">
        <v>1060</v>
      </c>
      <c r="M474" s="5">
        <v>44340.0</v>
      </c>
      <c r="N474" s="2" t="s">
        <v>8189</v>
      </c>
      <c r="O474" s="6" t="s">
        <v>8190</v>
      </c>
      <c r="P474" s="7" t="str">
        <f>HYPERLINK("https://drive.google.com/file/d/1iQELqySUTf2vpBh8wKgswVHjmD_IWbVS/view?usp=drivesdk","Dr. Parween Othman Mustafa - Scientific research and its role in the academic performance of the teaching staff")</f>
        <v>Dr. Parween Othman Mustafa - Scientific research and its role in the academic performance of the teaching staff</v>
      </c>
      <c r="Q474" s="2" t="s">
        <v>8191</v>
      </c>
      <c r="R474" s="2"/>
      <c r="S474" s="2"/>
      <c r="T474" s="2"/>
      <c r="U474" s="2"/>
      <c r="V474" s="2"/>
    </row>
    <row r="475">
      <c r="A475" s="4">
        <v>44340.94718668982</v>
      </c>
      <c r="B475" s="2" t="s">
        <v>5183</v>
      </c>
      <c r="C475" s="2" t="s">
        <v>6463</v>
      </c>
      <c r="D475" s="2" t="s">
        <v>158</v>
      </c>
      <c r="E475" s="2" t="s">
        <v>159</v>
      </c>
      <c r="F475" s="2" t="s">
        <v>152</v>
      </c>
      <c r="G475" s="2" t="s">
        <v>153</v>
      </c>
      <c r="H475" s="2" t="s">
        <v>341</v>
      </c>
      <c r="I475" s="2" t="s">
        <v>196</v>
      </c>
      <c r="J475" s="2" t="s">
        <v>177</v>
      </c>
      <c r="L475" s="2" t="s">
        <v>1060</v>
      </c>
      <c r="M475" s="5">
        <v>44340.0</v>
      </c>
      <c r="N475" s="2" t="s">
        <v>8192</v>
      </c>
      <c r="O475" s="6" t="s">
        <v>8193</v>
      </c>
      <c r="P475" s="7" t="str">
        <f>HYPERLINK("https://drive.google.com/file/d/1wX7j-yUR1lHpXvI3UTgMwo6PL150-hg1/view?usp=drivesdk","sarbast naser ahmed - Scientific research and its role in the academic performance of the teaching staff")</f>
        <v>sarbast naser ahmed - Scientific research and its role in the academic performance of the teaching staff</v>
      </c>
      <c r="Q475" s="2" t="s">
        <v>8194</v>
      </c>
      <c r="R475" s="2"/>
      <c r="S475" s="2"/>
      <c r="T475" s="2"/>
      <c r="U475" s="2"/>
      <c r="V475" s="2"/>
    </row>
    <row r="476">
      <c r="A476" s="4">
        <v>44340.94729753472</v>
      </c>
      <c r="B476" s="2" t="s">
        <v>5183</v>
      </c>
      <c r="C476" s="8" t="s">
        <v>8195</v>
      </c>
      <c r="D476" s="2" t="s">
        <v>171</v>
      </c>
      <c r="E476" s="2" t="s">
        <v>289</v>
      </c>
      <c r="F476" s="8" t="s">
        <v>503</v>
      </c>
      <c r="G476" s="8" t="s">
        <v>1375</v>
      </c>
      <c r="H476" s="8" t="s">
        <v>8196</v>
      </c>
      <c r="I476" s="2" t="s">
        <v>8197</v>
      </c>
      <c r="J476" s="2" t="s">
        <v>177</v>
      </c>
      <c r="K476" s="8" t="s">
        <v>389</v>
      </c>
      <c r="L476" s="2" t="s">
        <v>1060</v>
      </c>
      <c r="M476" s="5">
        <v>44340.0</v>
      </c>
      <c r="N476" s="2" t="s">
        <v>8198</v>
      </c>
      <c r="O476" s="6" t="s">
        <v>8199</v>
      </c>
      <c r="P476" s="7" t="str">
        <f>HYPERLINK("https://drive.google.com/file/d/1rGqhp61SLB1nsbjwV3Ja3XjbO4GBDTtw/view?usp=drivesdk","ا.د. ازاد حسن قادر - Scientific research and its role in the academic performance of the teaching staff")</f>
        <v>ا.د. ازاد حسن قادر - Scientific research and its role in the academic performance of the teaching staff</v>
      </c>
      <c r="Q476" s="2" t="s">
        <v>8200</v>
      </c>
      <c r="R476" s="2"/>
      <c r="S476" s="2"/>
      <c r="T476" s="2"/>
      <c r="U476" s="2"/>
      <c r="V476" s="2"/>
    </row>
    <row r="477">
      <c r="A477" s="4">
        <v>44340.947351111114</v>
      </c>
      <c r="B477" s="2" t="s">
        <v>5183</v>
      </c>
      <c r="C477" s="8" t="s">
        <v>8124</v>
      </c>
      <c r="D477" s="2" t="s">
        <v>158</v>
      </c>
      <c r="E477" s="2" t="s">
        <v>159</v>
      </c>
      <c r="F477" s="8" t="s">
        <v>503</v>
      </c>
      <c r="G477" s="8" t="s">
        <v>8125</v>
      </c>
      <c r="H477" s="8" t="s">
        <v>5130</v>
      </c>
      <c r="I477" s="2" t="s">
        <v>7352</v>
      </c>
      <c r="J477" s="2" t="s">
        <v>164</v>
      </c>
      <c r="L477" s="2" t="s">
        <v>1060</v>
      </c>
      <c r="M477" s="5">
        <v>44340.0</v>
      </c>
      <c r="N477" s="2" t="s">
        <v>8201</v>
      </c>
      <c r="O477" s="6" t="s">
        <v>8202</v>
      </c>
      <c r="P477" s="7" t="str">
        <f>HYPERLINK("https://drive.google.com/file/d/1yatsb565gTYYbi0FYXBctDHSmUg0Gjyq/view?usp=drivesdk","نورا وريا عزالدين - Scientific research and its role in the academic performance of the teaching staff")</f>
        <v>نورا وريا عزالدين - Scientific research and its role in the academic performance of the teaching staff</v>
      </c>
      <c r="Q477" s="2" t="s">
        <v>8203</v>
      </c>
      <c r="R477" s="2"/>
      <c r="S477" s="2"/>
      <c r="T477" s="2"/>
      <c r="U477" s="2"/>
      <c r="V477" s="2"/>
    </row>
    <row r="478">
      <c r="A478" s="4">
        <v>44340.94736037037</v>
      </c>
      <c r="B478" s="2" t="s">
        <v>5183</v>
      </c>
      <c r="C478" s="2" t="s">
        <v>8204</v>
      </c>
      <c r="D478" s="2" t="s">
        <v>171</v>
      </c>
      <c r="E478" s="2" t="s">
        <v>202</v>
      </c>
      <c r="F478" s="2" t="s">
        <v>8205</v>
      </c>
      <c r="G478" s="2" t="s">
        <v>8206</v>
      </c>
      <c r="H478" s="2" t="s">
        <v>223</v>
      </c>
      <c r="I478" s="2" t="s">
        <v>8207</v>
      </c>
      <c r="J478" s="2" t="s">
        <v>197</v>
      </c>
      <c r="L478" s="2" t="s">
        <v>1060</v>
      </c>
      <c r="M478" s="5">
        <v>44340.0</v>
      </c>
      <c r="N478" s="2" t="s">
        <v>8208</v>
      </c>
      <c r="O478" s="6" t="s">
        <v>8209</v>
      </c>
      <c r="P478" s="7" t="str">
        <f>HYPERLINK("https://drive.google.com/file/d/1LMbH6F_aJ4sMbgyjipBjkD51C0DucjIi/view?usp=drivesdk","Dr.Zana Ibrahim Ali - Scientific research and its role in the academic performance of the teaching staff")</f>
        <v>Dr.Zana Ibrahim Ali - Scientific research and its role in the academic performance of the teaching staff</v>
      </c>
      <c r="Q478" s="2" t="s">
        <v>8210</v>
      </c>
      <c r="R478" s="2"/>
      <c r="S478" s="2"/>
      <c r="T478" s="2"/>
      <c r="U478" s="2"/>
      <c r="V478" s="2"/>
    </row>
    <row r="479">
      <c r="A479" s="4">
        <v>44340.947398449076</v>
      </c>
      <c r="B479" s="2" t="s">
        <v>5183</v>
      </c>
      <c r="C479" s="2" t="s">
        <v>8211</v>
      </c>
      <c r="D479" s="2" t="s">
        <v>158</v>
      </c>
      <c r="E479" s="2" t="s">
        <v>159</v>
      </c>
      <c r="F479" s="2" t="s">
        <v>8212</v>
      </c>
      <c r="G479" s="2" t="s">
        <v>8213</v>
      </c>
      <c r="H479" s="2" t="s">
        <v>7264</v>
      </c>
      <c r="I479" s="2" t="s">
        <v>1625</v>
      </c>
      <c r="J479" s="2" t="s">
        <v>177</v>
      </c>
      <c r="L479" s="2" t="s">
        <v>1060</v>
      </c>
      <c r="M479" s="5">
        <v>44340.0</v>
      </c>
      <c r="N479" s="2" t="s">
        <v>8214</v>
      </c>
      <c r="O479" s="6" t="s">
        <v>8215</v>
      </c>
      <c r="P479" s="7" t="str">
        <f>HYPERLINK("https://drive.google.com/file/d/1sEmF5vzTojQbd7mYpQKgLMDs7Xc7xrVm/view?usp=drivesdk","ARAM TAHA YOUSIF ZANGANA - Scientific research and its role in the academic performance of the teaching staff")</f>
        <v>ARAM TAHA YOUSIF ZANGANA - Scientific research and its role in the academic performance of the teaching staff</v>
      </c>
      <c r="Q479" s="2" t="s">
        <v>8216</v>
      </c>
      <c r="R479" s="2"/>
      <c r="S479" s="2"/>
      <c r="T479" s="2"/>
      <c r="U479" s="2"/>
      <c r="V479" s="2"/>
    </row>
    <row r="480">
      <c r="A480" s="4">
        <v>44340.94743325231</v>
      </c>
      <c r="B480" s="2" t="s">
        <v>5183</v>
      </c>
      <c r="C480" s="2" t="s">
        <v>937</v>
      </c>
      <c r="D480" s="2" t="s">
        <v>158</v>
      </c>
      <c r="E480" s="2" t="s">
        <v>159</v>
      </c>
      <c r="F480" s="2" t="s">
        <v>610</v>
      </c>
      <c r="G480" s="2" t="s">
        <v>916</v>
      </c>
      <c r="H480" s="2" t="s">
        <v>1249</v>
      </c>
      <c r="I480" s="2" t="s">
        <v>319</v>
      </c>
      <c r="J480" s="2" t="s">
        <v>177</v>
      </c>
      <c r="L480" s="2" t="s">
        <v>1060</v>
      </c>
      <c r="M480" s="5">
        <v>44340.0</v>
      </c>
      <c r="N480" s="2" t="s">
        <v>8217</v>
      </c>
      <c r="O480" s="6" t="s">
        <v>8218</v>
      </c>
      <c r="P480" s="7" t="str">
        <f>HYPERLINK("https://drive.google.com/file/d/1WLUt-M6064BsVdR2E7HD_0e9AYP5N52Q/view?usp=drivesdk","AMJAD AHMED JUMAAH - Scientific research and its role in the academic performance of the teaching staff")</f>
        <v>AMJAD AHMED JUMAAH - Scientific research and its role in the academic performance of the teaching staff</v>
      </c>
      <c r="Q480" s="2" t="s">
        <v>8219</v>
      </c>
      <c r="R480" s="2"/>
      <c r="S480" s="2"/>
      <c r="T480" s="2"/>
      <c r="U480" s="2"/>
      <c r="V480" s="2"/>
    </row>
    <row r="481">
      <c r="A481" s="4">
        <v>44340.947496712964</v>
      </c>
      <c r="B481" s="2" t="s">
        <v>5183</v>
      </c>
      <c r="C481" s="2" t="s">
        <v>5139</v>
      </c>
      <c r="D481" s="2" t="s">
        <v>171</v>
      </c>
      <c r="E481" s="2" t="s">
        <v>202</v>
      </c>
      <c r="F481" s="2" t="s">
        <v>152</v>
      </c>
      <c r="G481" s="2" t="s">
        <v>153</v>
      </c>
      <c r="H481" s="2" t="s">
        <v>341</v>
      </c>
      <c r="I481" s="2" t="s">
        <v>1340</v>
      </c>
      <c r="J481" s="2" t="s">
        <v>177</v>
      </c>
      <c r="L481" s="2" t="s">
        <v>1060</v>
      </c>
      <c r="M481" s="5">
        <v>44340.0</v>
      </c>
      <c r="N481" s="2" t="s">
        <v>8220</v>
      </c>
      <c r="O481" s="6" t="s">
        <v>8221</v>
      </c>
      <c r="P481" s="7" t="str">
        <f>HYPERLINK("https://drive.google.com/file/d/1FL8RU6gE3Sr8lvdHabiKG5Un_7RJlUWg/view?usp=drivesdk","muayad habdwlrahman hadeeth - Scientific research and its role in the academic performance of the teaching staff")</f>
        <v>muayad habdwlrahman hadeeth - Scientific research and its role in the academic performance of the teaching staff</v>
      </c>
      <c r="Q481" s="2" t="s">
        <v>8222</v>
      </c>
      <c r="R481" s="2"/>
      <c r="S481" s="2"/>
      <c r="T481" s="2"/>
      <c r="U481" s="2"/>
      <c r="V481" s="2"/>
    </row>
    <row r="482">
      <c r="A482" s="4">
        <v>44340.947601782405</v>
      </c>
      <c r="B482" s="2" t="s">
        <v>5183</v>
      </c>
      <c r="C482" s="2" t="s">
        <v>1456</v>
      </c>
      <c r="D482" s="2" t="s">
        <v>171</v>
      </c>
      <c r="E482" s="2" t="s">
        <v>172</v>
      </c>
      <c r="F482" s="2" t="s">
        <v>8109</v>
      </c>
      <c r="G482" s="8" t="s">
        <v>8223</v>
      </c>
      <c r="H482" s="8" t="s">
        <v>1449</v>
      </c>
      <c r="I482" s="2" t="s">
        <v>1458</v>
      </c>
      <c r="J482" s="2" t="s">
        <v>177</v>
      </c>
      <c r="L482" s="2" t="s">
        <v>1060</v>
      </c>
      <c r="M482" s="5">
        <v>44340.0</v>
      </c>
      <c r="N482" s="2" t="s">
        <v>8224</v>
      </c>
      <c r="O482" s="6" t="s">
        <v>8225</v>
      </c>
      <c r="P482" s="7" t="str">
        <f>HYPERLINK("https://drive.google.com/file/d/19zF4u3KCZi2zCdN31nXlebuIcPNtlKZw/view?usp=drivesdk","Kani hameed sadiq - Scientific research and its role in the academic performance of the teaching staff")</f>
        <v>Kani hameed sadiq - Scientific research and its role in the academic performance of the teaching staff</v>
      </c>
      <c r="Q482" s="2" t="s">
        <v>8226</v>
      </c>
      <c r="R482" s="2"/>
      <c r="S482" s="2"/>
      <c r="T482" s="2"/>
      <c r="U482" s="2"/>
      <c r="V482" s="2"/>
    </row>
    <row r="483">
      <c r="A483" s="4">
        <v>44340.94768909722</v>
      </c>
      <c r="B483" s="2" t="s">
        <v>5183</v>
      </c>
      <c r="C483" s="2" t="s">
        <v>8227</v>
      </c>
      <c r="D483" s="2" t="s">
        <v>171</v>
      </c>
      <c r="E483" s="2" t="s">
        <v>172</v>
      </c>
      <c r="F483" s="2" t="s">
        <v>8228</v>
      </c>
      <c r="G483" s="2" t="s">
        <v>431</v>
      </c>
      <c r="H483" s="2" t="s">
        <v>431</v>
      </c>
      <c r="I483" s="2" t="s">
        <v>8229</v>
      </c>
      <c r="J483" s="2" t="s">
        <v>177</v>
      </c>
      <c r="K483" s="2" t="s">
        <v>8230</v>
      </c>
      <c r="L483" s="2" t="s">
        <v>1060</v>
      </c>
      <c r="M483" s="5">
        <v>44340.0</v>
      </c>
      <c r="N483" s="2" t="s">
        <v>8231</v>
      </c>
      <c r="O483" s="6" t="s">
        <v>8232</v>
      </c>
      <c r="P483" s="7" t="str">
        <f>HYPERLINK("https://drive.google.com/file/d/1MA0mIU6zcRe6Xq4ybJiV7SUsijG8guPX/view?usp=drivesdk","Omar Fadhil Omar - Scientific research and its role in the academic performance of the teaching staff")</f>
        <v>Omar Fadhil Omar - Scientific research and its role in the academic performance of the teaching staff</v>
      </c>
      <c r="Q483" s="2" t="s">
        <v>8233</v>
      </c>
      <c r="R483" s="2"/>
      <c r="S483" s="2"/>
      <c r="T483" s="2"/>
      <c r="U483" s="2"/>
      <c r="V483" s="2"/>
    </row>
    <row r="484">
      <c r="A484" s="4">
        <v>44340.94782934028</v>
      </c>
      <c r="B484" s="2" t="s">
        <v>5183</v>
      </c>
      <c r="C484" s="2" t="s">
        <v>8234</v>
      </c>
      <c r="D484" s="2" t="s">
        <v>171</v>
      </c>
      <c r="E484" s="2" t="s">
        <v>202</v>
      </c>
      <c r="F484" s="2" t="s">
        <v>8235</v>
      </c>
      <c r="G484" s="2" t="s">
        <v>8146</v>
      </c>
      <c r="H484" s="2" t="s">
        <v>8236</v>
      </c>
      <c r="I484" s="2" t="s">
        <v>8237</v>
      </c>
      <c r="J484" s="2" t="s">
        <v>164</v>
      </c>
      <c r="K484" s="2" t="s">
        <v>710</v>
      </c>
      <c r="L484" s="2" t="s">
        <v>1060</v>
      </c>
      <c r="M484" s="5">
        <v>44340.0</v>
      </c>
      <c r="N484" s="2" t="s">
        <v>8238</v>
      </c>
      <c r="O484" s="6" t="s">
        <v>8239</v>
      </c>
      <c r="P484" s="7" t="str">
        <f>HYPERLINK("https://drive.google.com/file/d/15Ad8jpzF2WTlqe7My72fhUf3xoffjdut/view?usp=drivesdk"," Maan Abdul Kareem Jasim  - Scientific research and its role in the academic performance of the teaching staff")</f>
        <v> Maan Abdul Kareem Jasim  - Scientific research and its role in the academic performance of the teaching staff</v>
      </c>
      <c r="Q484" s="2" t="s">
        <v>8240</v>
      </c>
      <c r="R484" s="2"/>
      <c r="S484" s="2"/>
      <c r="T484" s="2"/>
      <c r="U484" s="2"/>
      <c r="V484" s="2"/>
    </row>
    <row r="485">
      <c r="A485" s="4">
        <v>44340.94783803241</v>
      </c>
      <c r="B485" s="2" t="s">
        <v>5183</v>
      </c>
      <c r="C485" s="2" t="s">
        <v>211</v>
      </c>
      <c r="D485" s="2" t="s">
        <v>6016</v>
      </c>
      <c r="E485" s="2" t="s">
        <v>159</v>
      </c>
      <c r="F485" s="2" t="s">
        <v>173</v>
      </c>
      <c r="G485" s="2" t="s">
        <v>8241</v>
      </c>
      <c r="H485" s="2" t="s">
        <v>878</v>
      </c>
      <c r="I485" s="2" t="s">
        <v>216</v>
      </c>
      <c r="J485" s="2" t="s">
        <v>164</v>
      </c>
      <c r="K485" s="2" t="s">
        <v>6601</v>
      </c>
      <c r="L485" s="2" t="s">
        <v>1060</v>
      </c>
      <c r="M485" s="5">
        <v>44340.0</v>
      </c>
      <c r="N485" s="2" t="s">
        <v>8242</v>
      </c>
      <c r="O485" s="6" t="s">
        <v>8243</v>
      </c>
      <c r="P485" s="7" t="str">
        <f>HYPERLINK("https://drive.google.com/file/d/1aL8_xo3uQvi4otZe7RPROtlcKzM2dUcI/view?usp=drivesdk","Ammar Jawhar Hussien - Scientific research and its role in the academic performance of the teaching staff")</f>
        <v>Ammar Jawhar Hussien - Scientific research and its role in the academic performance of the teaching staff</v>
      </c>
      <c r="Q485" s="2" t="s">
        <v>8244</v>
      </c>
      <c r="R485" s="2"/>
      <c r="S485" s="2"/>
      <c r="T485" s="2"/>
      <c r="U485" s="2"/>
      <c r="V485" s="2"/>
    </row>
    <row r="486">
      <c r="A486" s="4">
        <v>44340.94784177083</v>
      </c>
      <c r="B486" s="2" t="s">
        <v>5183</v>
      </c>
      <c r="C486" s="2" t="s">
        <v>705</v>
      </c>
      <c r="D486" s="2" t="s">
        <v>158</v>
      </c>
      <c r="E486" s="2" t="s">
        <v>159</v>
      </c>
      <c r="F486" s="2" t="s">
        <v>1472</v>
      </c>
      <c r="G486" s="2" t="s">
        <v>378</v>
      </c>
      <c r="H486" s="2" t="s">
        <v>8245</v>
      </c>
      <c r="I486" s="2" t="s">
        <v>709</v>
      </c>
      <c r="J486" s="2" t="s">
        <v>177</v>
      </c>
      <c r="K486" s="2" t="s">
        <v>8246</v>
      </c>
      <c r="L486" s="2" t="s">
        <v>1060</v>
      </c>
      <c r="M486" s="5">
        <v>44340.0</v>
      </c>
      <c r="N486" s="2" t="s">
        <v>8247</v>
      </c>
      <c r="O486" s="6" t="s">
        <v>8248</v>
      </c>
      <c r="P486" s="7" t="str">
        <f>HYPERLINK("https://drive.google.com/file/d/1Dow25UUG2V9hgzLVFqBCIy11MYyr85U0/view?usp=drivesdk","Dakan Bikhtiyar Omer - Scientific research and its role in the academic performance of the teaching staff")</f>
        <v>Dakan Bikhtiyar Omer - Scientific research and its role in the academic performance of the teaching staff</v>
      </c>
      <c r="Q486" s="2" t="s">
        <v>8249</v>
      </c>
      <c r="R486" s="2"/>
      <c r="S486" s="2"/>
      <c r="T486" s="2"/>
      <c r="U486" s="2"/>
      <c r="V486" s="2"/>
    </row>
    <row r="487">
      <c r="A487" s="4">
        <v>44340.94804686343</v>
      </c>
      <c r="B487" s="2" t="s">
        <v>5183</v>
      </c>
      <c r="C487" s="2" t="s">
        <v>8250</v>
      </c>
      <c r="D487" s="2" t="s">
        <v>158</v>
      </c>
      <c r="E487" s="2" t="s">
        <v>159</v>
      </c>
      <c r="F487" s="2" t="s">
        <v>229</v>
      </c>
      <c r="G487" s="2" t="s">
        <v>222</v>
      </c>
      <c r="H487" s="2" t="s">
        <v>223</v>
      </c>
      <c r="I487" s="2" t="s">
        <v>155</v>
      </c>
      <c r="J487" s="2" t="s">
        <v>177</v>
      </c>
      <c r="L487" s="2" t="s">
        <v>1060</v>
      </c>
      <c r="M487" s="5">
        <v>44340.0</v>
      </c>
      <c r="N487" s="2" t="s">
        <v>8251</v>
      </c>
      <c r="O487" s="6" t="s">
        <v>8252</v>
      </c>
      <c r="P487" s="7" t="str">
        <f>HYPERLINK("https://drive.google.com/file/d/1z9XFxWxisYJq6_rGzT7PPREHSkNFRjDd/view?usp=drivesdk","Hersh Yousif HAMADAMEEN  - Scientific research and its role in the academic performance of the teaching staff")</f>
        <v>Hersh Yousif HAMADAMEEN  - Scientific research and its role in the academic performance of the teaching staff</v>
      </c>
      <c r="Q487" s="2" t="s">
        <v>8253</v>
      </c>
      <c r="R487" s="2"/>
      <c r="S487" s="2"/>
      <c r="T487" s="2"/>
      <c r="U487" s="2"/>
      <c r="V487" s="2"/>
    </row>
    <row r="488">
      <c r="A488" s="4">
        <v>44340.94810003472</v>
      </c>
      <c r="B488" s="2" t="s">
        <v>5183</v>
      </c>
      <c r="C488" s="2" t="s">
        <v>8254</v>
      </c>
      <c r="D488" s="2" t="s">
        <v>158</v>
      </c>
      <c r="E488" s="8" t="s">
        <v>8255</v>
      </c>
      <c r="F488" s="8" t="s">
        <v>2456</v>
      </c>
      <c r="G488" s="8" t="s">
        <v>8256</v>
      </c>
      <c r="H488" s="8" t="s">
        <v>1375</v>
      </c>
      <c r="I488" s="2" t="s">
        <v>6592</v>
      </c>
      <c r="J488" s="2" t="s">
        <v>177</v>
      </c>
      <c r="K488" s="8" t="s">
        <v>8257</v>
      </c>
      <c r="L488" s="2" t="s">
        <v>1060</v>
      </c>
      <c r="M488" s="5">
        <v>44340.0</v>
      </c>
      <c r="N488" s="2" t="s">
        <v>8258</v>
      </c>
      <c r="O488" s="6" t="s">
        <v>8259</v>
      </c>
      <c r="P488" s="7" t="str">
        <f>HYPERLINK("https://drive.google.com/file/d/10ccgh2XxZz70vWCenaph6b8FLwn_pXvK/view?usp=drivesdk","Nashaat Aziz Abbas - Scientific research and its role in the academic performance of the teaching staff")</f>
        <v>Nashaat Aziz Abbas - Scientific research and its role in the academic performance of the teaching staff</v>
      </c>
      <c r="Q488" s="2" t="s">
        <v>8260</v>
      </c>
      <c r="R488" s="2"/>
      <c r="S488" s="2"/>
      <c r="T488" s="2"/>
      <c r="U488" s="2"/>
      <c r="V488" s="2"/>
    </row>
    <row r="489">
      <c r="A489" s="4">
        <v>44340.94821732639</v>
      </c>
      <c r="B489" s="2" t="s">
        <v>5183</v>
      </c>
      <c r="C489" s="2" t="s">
        <v>8261</v>
      </c>
      <c r="D489" s="2" t="s">
        <v>158</v>
      </c>
      <c r="E489" s="2" t="s">
        <v>202</v>
      </c>
      <c r="F489" s="2" t="s">
        <v>8262</v>
      </c>
      <c r="G489" s="2" t="s">
        <v>8263</v>
      </c>
      <c r="H489" s="2" t="s">
        <v>8264</v>
      </c>
      <c r="I489" s="2" t="s">
        <v>8265</v>
      </c>
      <c r="J489" s="2" t="s">
        <v>177</v>
      </c>
      <c r="K489" s="2" t="s">
        <v>8266</v>
      </c>
      <c r="L489" s="2" t="s">
        <v>1060</v>
      </c>
      <c r="M489" s="5">
        <v>44340.0</v>
      </c>
      <c r="N489" s="2" t="s">
        <v>8267</v>
      </c>
      <c r="O489" s="6" t="s">
        <v>8268</v>
      </c>
      <c r="P489" s="7" t="str">
        <f>HYPERLINK("https://drive.google.com/file/d/1iBBGJMHMopmq1d0HnV_PBhdlReok2UGW/view?usp=drivesdk","IDIRS AHMED KARIM - Scientific research and its role in the academic performance of the teaching staff")</f>
        <v>IDIRS AHMED KARIM - Scientific research and its role in the academic performance of the teaching staff</v>
      </c>
      <c r="Q489" s="2" t="s">
        <v>8269</v>
      </c>
      <c r="R489" s="2"/>
      <c r="S489" s="2"/>
      <c r="T489" s="2"/>
      <c r="U489" s="2"/>
      <c r="V489" s="2"/>
    </row>
    <row r="490">
      <c r="A490" s="4">
        <v>44340.94822532407</v>
      </c>
      <c r="B490" s="2" t="s">
        <v>5183</v>
      </c>
      <c r="C490" s="2" t="s">
        <v>8270</v>
      </c>
      <c r="D490" s="2" t="s">
        <v>158</v>
      </c>
      <c r="E490" s="2" t="s">
        <v>159</v>
      </c>
      <c r="F490" s="2" t="s">
        <v>152</v>
      </c>
      <c r="G490" s="2" t="s">
        <v>1576</v>
      </c>
      <c r="H490" s="2" t="s">
        <v>370</v>
      </c>
      <c r="I490" s="2" t="s">
        <v>7560</v>
      </c>
      <c r="J490" s="2" t="s">
        <v>164</v>
      </c>
      <c r="L490" s="2" t="s">
        <v>1060</v>
      </c>
      <c r="M490" s="5">
        <v>44340.0</v>
      </c>
      <c r="N490" s="2" t="s">
        <v>8271</v>
      </c>
      <c r="O490" s="6" t="s">
        <v>8272</v>
      </c>
      <c r="P490" s="7" t="str">
        <f>HYPERLINK("https://drive.google.com/file/d/1uoxnIjIkBPJgPULue-tLhlFJO-JhpY6U/view?usp=drivesdk","naree ebrahim khursheed - Scientific research and its role in the academic performance of the teaching staff")</f>
        <v>naree ebrahim khursheed - Scientific research and its role in the academic performance of the teaching staff</v>
      </c>
      <c r="Q490" s="2" t="s">
        <v>8273</v>
      </c>
      <c r="R490" s="2"/>
      <c r="S490" s="2"/>
      <c r="T490" s="2"/>
      <c r="U490" s="2"/>
      <c r="V490" s="2"/>
    </row>
    <row r="491">
      <c r="A491" s="4">
        <v>44340.94823017361</v>
      </c>
      <c r="B491" s="2" t="s">
        <v>5183</v>
      </c>
      <c r="C491" s="2" t="s">
        <v>8274</v>
      </c>
      <c r="D491" s="2" t="s">
        <v>158</v>
      </c>
      <c r="E491" s="2" t="s">
        <v>159</v>
      </c>
      <c r="F491" s="2" t="s">
        <v>815</v>
      </c>
      <c r="G491" s="2" t="s">
        <v>6745</v>
      </c>
      <c r="H491" s="2" t="s">
        <v>8275</v>
      </c>
      <c r="I491" s="2" t="s">
        <v>8276</v>
      </c>
      <c r="J491" s="2" t="s">
        <v>164</v>
      </c>
      <c r="K491" s="2" t="s">
        <v>710</v>
      </c>
      <c r="L491" s="2" t="s">
        <v>1060</v>
      </c>
      <c r="M491" s="5">
        <v>44340.0</v>
      </c>
      <c r="N491" s="2" t="s">
        <v>8277</v>
      </c>
      <c r="O491" s="6" t="s">
        <v>8278</v>
      </c>
      <c r="P491" s="7" t="str">
        <f>HYPERLINK("https://drive.google.com/file/d/1kQ4NEgyR1k9sYnTXFhKAjjaykUiSUr6n/view?usp=drivesdk","SAUD ABDUL KANE MAJEED - Scientific research and its role in the academic performance of the teaching staff")</f>
        <v>SAUD ABDUL KANE MAJEED - Scientific research and its role in the academic performance of the teaching staff</v>
      </c>
      <c r="Q491" s="2" t="s">
        <v>8279</v>
      </c>
      <c r="R491" s="2"/>
      <c r="S491" s="2"/>
      <c r="T491" s="2"/>
      <c r="U491" s="2"/>
      <c r="V491" s="2"/>
    </row>
    <row r="492">
      <c r="A492" s="4">
        <v>44340.9486233912</v>
      </c>
      <c r="B492" s="2" t="s">
        <v>5183</v>
      </c>
      <c r="C492" s="2" t="s">
        <v>4940</v>
      </c>
      <c r="D492" s="2" t="s">
        <v>171</v>
      </c>
      <c r="E492" s="2" t="s">
        <v>172</v>
      </c>
      <c r="F492" s="2" t="s">
        <v>229</v>
      </c>
      <c r="G492" s="2" t="s">
        <v>275</v>
      </c>
      <c r="H492" s="2" t="s">
        <v>816</v>
      </c>
      <c r="I492" s="2" t="s">
        <v>4941</v>
      </c>
      <c r="J492" s="2" t="s">
        <v>197</v>
      </c>
      <c r="K492" s="2" t="s">
        <v>8280</v>
      </c>
      <c r="L492" s="2" t="s">
        <v>1060</v>
      </c>
      <c r="M492" s="5">
        <v>44340.0</v>
      </c>
      <c r="N492" s="2" t="s">
        <v>8281</v>
      </c>
      <c r="O492" s="6" t="s">
        <v>8282</v>
      </c>
      <c r="P492" s="7" t="str">
        <f>HYPERLINK("https://drive.google.com/file/d/1qBo4Jg4wbWev6PMQfJljmx_lyA5WfPJ1/view?usp=drivesdk","Bestoon Akram Ahmad - Scientific research and its role in the academic performance of the teaching staff")</f>
        <v>Bestoon Akram Ahmad - Scientific research and its role in the academic performance of the teaching staff</v>
      </c>
      <c r="Q492" s="2" t="s">
        <v>8283</v>
      </c>
      <c r="R492" s="2"/>
      <c r="S492" s="2"/>
      <c r="T492" s="2"/>
      <c r="U492" s="2"/>
      <c r="V492" s="2"/>
    </row>
    <row r="493">
      <c r="A493" s="4">
        <v>44340.948720162036</v>
      </c>
      <c r="B493" s="2" t="s">
        <v>5183</v>
      </c>
      <c r="C493" s="2" t="s">
        <v>8284</v>
      </c>
      <c r="D493" s="2" t="s">
        <v>171</v>
      </c>
      <c r="E493" s="2" t="s">
        <v>172</v>
      </c>
      <c r="F493" s="2" t="s">
        <v>152</v>
      </c>
      <c r="G493" s="2" t="s">
        <v>153</v>
      </c>
      <c r="H493" s="2" t="s">
        <v>341</v>
      </c>
      <c r="I493" s="2" t="s">
        <v>437</v>
      </c>
      <c r="J493" s="2" t="s">
        <v>177</v>
      </c>
      <c r="L493" s="2" t="s">
        <v>1060</v>
      </c>
      <c r="M493" s="5">
        <v>44340.0</v>
      </c>
      <c r="N493" s="2" t="s">
        <v>8285</v>
      </c>
      <c r="O493" s="6" t="s">
        <v>8286</v>
      </c>
      <c r="P493" s="7" t="str">
        <f>HYPERLINK("https://drive.google.com/file/d/1hZhsd1Qcup5LupYvBAgSDhPsRh0BNRFv/view?usp=drivesdk","Dr . NAQEE HAMZAH JASIM AL SIYAF - Scientific research and its role in the academic performance of the teaching staff")</f>
        <v>Dr . NAQEE HAMZAH JASIM AL SIYAF - Scientific research and its role in the academic performance of the teaching staff</v>
      </c>
      <c r="Q493" s="2" t="s">
        <v>8287</v>
      </c>
      <c r="R493" s="2"/>
      <c r="S493" s="2"/>
      <c r="T493" s="2"/>
      <c r="U493" s="2"/>
      <c r="V493" s="2"/>
    </row>
    <row r="494">
      <c r="A494" s="4">
        <v>44340.94872940972</v>
      </c>
      <c r="B494" s="2" t="s">
        <v>5183</v>
      </c>
      <c r="C494" s="2" t="s">
        <v>1516</v>
      </c>
      <c r="D494" s="2" t="s">
        <v>171</v>
      </c>
      <c r="E494" s="2" t="s">
        <v>202</v>
      </c>
      <c r="F494" s="2" t="s">
        <v>362</v>
      </c>
      <c r="G494" s="2" t="s">
        <v>7214</v>
      </c>
      <c r="H494" s="2" t="s">
        <v>4970</v>
      </c>
      <c r="I494" s="2" t="s">
        <v>361</v>
      </c>
      <c r="J494" s="2" t="s">
        <v>197</v>
      </c>
      <c r="K494" s="2" t="s">
        <v>8288</v>
      </c>
      <c r="L494" s="2" t="s">
        <v>1060</v>
      </c>
      <c r="M494" s="5">
        <v>44340.0</v>
      </c>
      <c r="N494" s="2" t="s">
        <v>8289</v>
      </c>
      <c r="O494" s="6" t="s">
        <v>8290</v>
      </c>
      <c r="P494" s="7" t="str">
        <f>HYPERLINK("https://drive.google.com/file/d/1WmIg30I67Z34xRl7KdCaLzLqNAD3HH4Y/view?usp=drivesdk","MUMTAZ AHMED AMEEN - Scientific research and its role in the academic performance of the teaching staff")</f>
        <v>MUMTAZ AHMED AMEEN - Scientific research and its role in the academic performance of the teaching staff</v>
      </c>
      <c r="Q494" s="2" t="s">
        <v>8291</v>
      </c>
      <c r="R494" s="2"/>
      <c r="S494" s="2"/>
      <c r="T494" s="2"/>
      <c r="U494" s="2"/>
      <c r="V494" s="2"/>
    </row>
    <row r="495">
      <c r="A495" s="4">
        <v>44340.94878193287</v>
      </c>
      <c r="B495" s="2" t="s">
        <v>5183</v>
      </c>
      <c r="C495" s="2" t="s">
        <v>1670</v>
      </c>
      <c r="D495" s="2" t="s">
        <v>171</v>
      </c>
      <c r="E495" s="2" t="s">
        <v>172</v>
      </c>
      <c r="F495" s="2" t="s">
        <v>8292</v>
      </c>
      <c r="G495" s="8" t="s">
        <v>8293</v>
      </c>
      <c r="H495" s="8" t="s">
        <v>1449</v>
      </c>
      <c r="I495" s="2" t="s">
        <v>1673</v>
      </c>
      <c r="J495" s="2" t="s">
        <v>164</v>
      </c>
      <c r="K495" s="8" t="s">
        <v>8294</v>
      </c>
      <c r="L495" s="2" t="s">
        <v>1060</v>
      </c>
      <c r="M495" s="5">
        <v>44340.0</v>
      </c>
      <c r="N495" s="2" t="s">
        <v>8295</v>
      </c>
      <c r="O495" s="6" t="s">
        <v>8296</v>
      </c>
      <c r="P495" s="7" t="str">
        <f>HYPERLINK("https://drive.google.com/file/d/1at2l5UunVaHh49Ytdkc0tQAGeY4rHyuE/view?usp=drivesdk","malawan sherko moohamad jaff - Scientific research and its role in the academic performance of the teaching staff")</f>
        <v>malawan sherko moohamad jaff - Scientific research and its role in the academic performance of the teaching staff</v>
      </c>
      <c r="Q495" s="2" t="s">
        <v>8297</v>
      </c>
      <c r="R495" s="2"/>
      <c r="S495" s="2"/>
      <c r="T495" s="2"/>
      <c r="U495" s="2"/>
      <c r="V495" s="2"/>
    </row>
    <row r="496">
      <c r="A496" s="4">
        <v>44340.94908305556</v>
      </c>
      <c r="B496" s="2" t="s">
        <v>5183</v>
      </c>
      <c r="C496" s="2" t="s">
        <v>1664</v>
      </c>
      <c r="D496" s="2" t="s">
        <v>171</v>
      </c>
      <c r="E496" s="2" t="s">
        <v>172</v>
      </c>
      <c r="F496" s="2" t="s">
        <v>229</v>
      </c>
      <c r="G496" s="2" t="s">
        <v>230</v>
      </c>
      <c r="H496" s="2" t="s">
        <v>932</v>
      </c>
      <c r="I496" s="2" t="s">
        <v>232</v>
      </c>
      <c r="J496" s="2" t="s">
        <v>197</v>
      </c>
      <c r="L496" s="2" t="s">
        <v>1060</v>
      </c>
      <c r="M496" s="5">
        <v>44340.0</v>
      </c>
      <c r="N496" s="2" t="s">
        <v>8298</v>
      </c>
      <c r="O496" s="6" t="s">
        <v>8299</v>
      </c>
      <c r="P496" s="7" t="str">
        <f>HYPERLINK("https://drive.google.com/file/d/1AEHwri3Gpa7Zmq_6xfRMezWpGgoBJXyS/view?usp=drivesdk","kaifi Muhammad Aziz - Scientific research and its role in the academic performance of the teaching staff")</f>
        <v>kaifi Muhammad Aziz - Scientific research and its role in the academic performance of the teaching staff</v>
      </c>
      <c r="Q496" s="2" t="s">
        <v>8300</v>
      </c>
      <c r="R496" s="2"/>
      <c r="S496" s="2"/>
      <c r="T496" s="2"/>
      <c r="U496" s="2"/>
      <c r="V496" s="2"/>
    </row>
    <row r="497">
      <c r="A497" s="4">
        <v>44340.94921708333</v>
      </c>
      <c r="B497" s="2" t="s">
        <v>5183</v>
      </c>
      <c r="C497" s="2" t="s">
        <v>8301</v>
      </c>
      <c r="D497" s="2" t="s">
        <v>171</v>
      </c>
      <c r="E497" s="2" t="s">
        <v>172</v>
      </c>
      <c r="F497" s="2" t="s">
        <v>7951</v>
      </c>
      <c r="G497" s="2" t="s">
        <v>8302</v>
      </c>
      <c r="H497" s="2" t="s">
        <v>8303</v>
      </c>
      <c r="I497" s="2" t="s">
        <v>256</v>
      </c>
      <c r="J497" s="2" t="s">
        <v>164</v>
      </c>
      <c r="L497" s="2" t="s">
        <v>1060</v>
      </c>
      <c r="M497" s="5">
        <v>44340.0</v>
      </c>
      <c r="N497" s="2" t="s">
        <v>8304</v>
      </c>
      <c r="O497" s="6" t="s">
        <v>8305</v>
      </c>
      <c r="P497" s="7" t="str">
        <f>HYPERLINK("https://drive.google.com/file/d/10kUuHESQrbwI3nMBCJ2gKvaquyBqT4vR/view?usp=drivesdk","Manhal Boya - Scientific research and its role in the academic performance of the teaching staff")</f>
        <v>Manhal Boya - Scientific research and its role in the academic performance of the teaching staff</v>
      </c>
      <c r="Q497" s="2" t="s">
        <v>8306</v>
      </c>
      <c r="R497" s="2"/>
      <c r="S497" s="2"/>
      <c r="T497" s="2"/>
      <c r="U497" s="2"/>
      <c r="V497" s="2"/>
    </row>
    <row r="498">
      <c r="A498" s="4">
        <v>44340.949244641204</v>
      </c>
      <c r="B498" s="2" t="s">
        <v>5183</v>
      </c>
      <c r="C498" s="2" t="s">
        <v>8307</v>
      </c>
      <c r="D498" s="2" t="s">
        <v>585</v>
      </c>
      <c r="E498" s="2" t="s">
        <v>202</v>
      </c>
      <c r="F498" s="2" t="s">
        <v>2146</v>
      </c>
      <c r="G498" s="8" t="s">
        <v>8308</v>
      </c>
      <c r="H498" s="8" t="s">
        <v>8309</v>
      </c>
      <c r="I498" s="2" t="s">
        <v>2027</v>
      </c>
      <c r="J498" s="2" t="s">
        <v>207</v>
      </c>
      <c r="L498" s="2" t="s">
        <v>1060</v>
      </c>
      <c r="M498" s="5">
        <v>44340.0</v>
      </c>
      <c r="N498" s="2" t="s">
        <v>8310</v>
      </c>
      <c r="O498" s="6" t="s">
        <v>8311</v>
      </c>
      <c r="P498" s="7" t="str">
        <f>HYPERLINK("https://drive.google.com/file/d/1EyRn-qGe9GzPPhnaW0qYZPt358J8xvKf/view?usp=drivesdk","Haidar bawakhan  Ahmed - Scientific research and its role in the academic performance of the teaching staff")</f>
        <v>Haidar bawakhan  Ahmed - Scientific research and its role in the academic performance of the teaching staff</v>
      </c>
      <c r="Q498" s="2" t="s">
        <v>8312</v>
      </c>
      <c r="R498" s="2"/>
      <c r="S498" s="2"/>
      <c r="T498" s="2"/>
      <c r="U498" s="2"/>
      <c r="V498" s="2"/>
    </row>
    <row r="499">
      <c r="A499" s="4">
        <v>44340.949293564816</v>
      </c>
      <c r="B499" s="2" t="s">
        <v>5183</v>
      </c>
      <c r="C499" s="2" t="s">
        <v>8313</v>
      </c>
      <c r="D499" s="2" t="s">
        <v>171</v>
      </c>
      <c r="E499" s="2" t="s">
        <v>202</v>
      </c>
      <c r="F499" s="8" t="s">
        <v>1408</v>
      </c>
      <c r="G499" s="8" t="s">
        <v>6530</v>
      </c>
      <c r="H499" s="8" t="s">
        <v>8314</v>
      </c>
      <c r="I499" s="2" t="s">
        <v>8315</v>
      </c>
      <c r="J499" s="2" t="s">
        <v>177</v>
      </c>
      <c r="K499" s="8" t="s">
        <v>8316</v>
      </c>
      <c r="L499" s="2" t="s">
        <v>1060</v>
      </c>
      <c r="M499" s="5">
        <v>44340.0</v>
      </c>
      <c r="N499" s="2" t="s">
        <v>8317</v>
      </c>
      <c r="O499" s="6" t="s">
        <v>8318</v>
      </c>
      <c r="P499" s="7" t="str">
        <f>HYPERLINK("https://drive.google.com/file/d/1h3ceruqMYKTVtXGs1NRujxSPOoWR1vrp/view?usp=drivesdk","Shilan Hussein Mohammed  - Scientific research and its role in the academic performance of the teaching staff")</f>
        <v>Shilan Hussein Mohammed  - Scientific research and its role in the academic performance of the teaching staff</v>
      </c>
      <c r="Q499" s="2" t="s">
        <v>8319</v>
      </c>
      <c r="R499" s="2"/>
      <c r="S499" s="2"/>
      <c r="T499" s="2"/>
      <c r="U499" s="2"/>
      <c r="V499" s="2"/>
    </row>
    <row r="500">
      <c r="A500" s="4">
        <v>44340.94943550926</v>
      </c>
      <c r="B500" s="2" t="s">
        <v>5183</v>
      </c>
      <c r="C500" s="2" t="s">
        <v>8320</v>
      </c>
      <c r="D500" s="2" t="s">
        <v>158</v>
      </c>
      <c r="E500" s="2" t="s">
        <v>159</v>
      </c>
      <c r="F500" s="2" t="s">
        <v>229</v>
      </c>
      <c r="G500" s="2" t="s">
        <v>275</v>
      </c>
      <c r="H500" s="2" t="s">
        <v>1290</v>
      </c>
      <c r="I500" s="2" t="s">
        <v>5026</v>
      </c>
      <c r="J500" s="2" t="s">
        <v>177</v>
      </c>
      <c r="K500" s="2" t="s">
        <v>710</v>
      </c>
      <c r="L500" s="2" t="s">
        <v>1060</v>
      </c>
      <c r="M500" s="5">
        <v>44340.0</v>
      </c>
      <c r="N500" s="2" t="s">
        <v>8321</v>
      </c>
      <c r="O500" s="6" t="s">
        <v>8322</v>
      </c>
      <c r="P500" s="7" t="str">
        <f>HYPERLINK("https://drive.google.com/file/d/1NeWKCUBiz0G8T4rJgO3tiFiDaCAmG6S-/view?usp=drivesdk","HEWA MOHAMMED AMEEN NABEE - Scientific research and its role in the academic performance of the teaching staff")</f>
        <v>HEWA MOHAMMED AMEEN NABEE - Scientific research and its role in the academic performance of the teaching staff</v>
      </c>
      <c r="Q500" s="2" t="s">
        <v>8323</v>
      </c>
      <c r="R500" s="2"/>
      <c r="S500" s="2"/>
      <c r="T500" s="2"/>
      <c r="U500" s="2"/>
      <c r="V500" s="2"/>
    </row>
    <row r="501">
      <c r="A501" s="4">
        <v>44340.94947358796</v>
      </c>
      <c r="B501" s="2" t="s">
        <v>5183</v>
      </c>
      <c r="C501" s="2" t="s">
        <v>8324</v>
      </c>
      <c r="D501" s="2" t="s">
        <v>171</v>
      </c>
      <c r="E501" s="2" t="s">
        <v>202</v>
      </c>
      <c r="F501" s="2" t="s">
        <v>8325</v>
      </c>
      <c r="G501" s="2" t="s">
        <v>370</v>
      </c>
      <c r="H501" s="2" t="s">
        <v>8326</v>
      </c>
      <c r="I501" s="2" t="s">
        <v>1402</v>
      </c>
      <c r="J501" s="2" t="s">
        <v>177</v>
      </c>
      <c r="L501" s="2" t="s">
        <v>1060</v>
      </c>
      <c r="M501" s="5">
        <v>44340.0</v>
      </c>
      <c r="N501" s="2" t="s">
        <v>8327</v>
      </c>
      <c r="O501" s="6" t="s">
        <v>8328</v>
      </c>
      <c r="P501" s="7" t="str">
        <f>HYPERLINK("https://drive.google.com/file/d/18Se6BIbvCwkzJ12_-PRjbnZDGV2UJHJi/view?usp=drivesdk","ALAN KHORSHE RAFIQ - Scientific research and its role in the academic performance of the teaching staff")</f>
        <v>ALAN KHORSHE RAFIQ - Scientific research and its role in the academic performance of the teaching staff</v>
      </c>
      <c r="Q501" s="2" t="s">
        <v>8329</v>
      </c>
      <c r="R501" s="2"/>
      <c r="S501" s="2"/>
      <c r="T501" s="2"/>
      <c r="U501" s="2"/>
      <c r="V501" s="2"/>
    </row>
    <row r="502">
      <c r="A502" s="4">
        <v>44340.94969866898</v>
      </c>
      <c r="B502" s="2" t="s">
        <v>5183</v>
      </c>
      <c r="C502" s="2" t="s">
        <v>3856</v>
      </c>
      <c r="D502" s="2" t="s">
        <v>171</v>
      </c>
      <c r="E502" s="2" t="s">
        <v>202</v>
      </c>
      <c r="F502" s="2" t="s">
        <v>229</v>
      </c>
      <c r="G502" s="2" t="s">
        <v>230</v>
      </c>
      <c r="H502" s="2" t="s">
        <v>1142</v>
      </c>
      <c r="I502" s="2" t="s">
        <v>3857</v>
      </c>
      <c r="J502" s="2" t="s">
        <v>197</v>
      </c>
      <c r="L502" s="2" t="s">
        <v>1060</v>
      </c>
      <c r="M502" s="5">
        <v>44340.0</v>
      </c>
      <c r="N502" s="2" t="s">
        <v>8330</v>
      </c>
      <c r="O502" s="6" t="s">
        <v>8331</v>
      </c>
      <c r="P502" s="7" t="str">
        <f>HYPERLINK("https://drive.google.com/file/d/1N8SVfn-lf0ht92FKBBp8i_CyLlCQjnHS/view?usp=drivesdk","nasih othman hamadamin - Scientific research and its role in the academic performance of the teaching staff")</f>
        <v>nasih othman hamadamin - Scientific research and its role in the academic performance of the teaching staff</v>
      </c>
      <c r="Q502" s="2" t="s">
        <v>8332</v>
      </c>
      <c r="R502" s="2"/>
      <c r="S502" s="2"/>
      <c r="T502" s="2"/>
      <c r="U502" s="2"/>
      <c r="V502" s="2"/>
    </row>
    <row r="503">
      <c r="A503" s="4">
        <v>44340.94972491898</v>
      </c>
      <c r="B503" s="2" t="s">
        <v>5183</v>
      </c>
      <c r="C503" s="2" t="s">
        <v>7255</v>
      </c>
      <c r="D503" s="2" t="s">
        <v>158</v>
      </c>
      <c r="E503" s="2" t="s">
        <v>159</v>
      </c>
      <c r="F503" s="2" t="s">
        <v>8333</v>
      </c>
      <c r="G503" s="8" t="s">
        <v>8334</v>
      </c>
      <c r="H503" s="8" t="s">
        <v>8335</v>
      </c>
      <c r="I503" s="2" t="s">
        <v>7258</v>
      </c>
      <c r="J503" s="2" t="s">
        <v>177</v>
      </c>
      <c r="L503" s="2" t="s">
        <v>1060</v>
      </c>
      <c r="M503" s="5">
        <v>44340.0</v>
      </c>
      <c r="N503" s="2" t="s">
        <v>8336</v>
      </c>
      <c r="O503" s="6" t="s">
        <v>8337</v>
      </c>
      <c r="P503" s="7" t="str">
        <f>HYPERLINK("https://drive.google.com/file/d/1ObwzYDEdJP9R05F8nF3udlefgNvvoCpJ/view?usp=drivesdk","Sozan Talib Mohammed  - Scientific research and its role in the academic performance of the teaching staff")</f>
        <v>Sozan Talib Mohammed  - Scientific research and its role in the academic performance of the teaching staff</v>
      </c>
      <c r="Q503" s="2" t="s">
        <v>8338</v>
      </c>
      <c r="R503" s="2"/>
      <c r="S503" s="2"/>
      <c r="T503" s="2"/>
      <c r="U503" s="2"/>
      <c r="V503" s="2"/>
    </row>
    <row r="504">
      <c r="A504" s="4">
        <v>44340.94973216435</v>
      </c>
      <c r="B504" s="2" t="s">
        <v>5183</v>
      </c>
      <c r="C504" s="2" t="s">
        <v>8339</v>
      </c>
      <c r="D504" s="2" t="s">
        <v>171</v>
      </c>
      <c r="E504" s="2" t="s">
        <v>202</v>
      </c>
      <c r="F504" s="8" t="s">
        <v>4151</v>
      </c>
      <c r="G504" s="8" t="s">
        <v>5000</v>
      </c>
      <c r="H504" s="8" t="s">
        <v>5001</v>
      </c>
      <c r="I504" s="2" t="s">
        <v>8340</v>
      </c>
      <c r="J504" s="2" t="s">
        <v>197</v>
      </c>
      <c r="L504" s="2" t="s">
        <v>1060</v>
      </c>
      <c r="M504" s="5">
        <v>44340.0</v>
      </c>
      <c r="N504" s="2" t="s">
        <v>8341</v>
      </c>
      <c r="O504" s="6" t="s">
        <v>8342</v>
      </c>
      <c r="P504" s="7" t="str">
        <f>HYPERLINK("https://drive.google.com/file/d/1wn4mBR0AJbPhh6CXcZZ6TjhkFRhhcF05/view?usp=drivesdk","Abdulmalek othman hamadamin - Scientific research and its role in the academic performance of the teaching staff")</f>
        <v>Abdulmalek othman hamadamin - Scientific research and its role in the academic performance of the teaching staff</v>
      </c>
      <c r="Q504" s="2" t="s">
        <v>8343</v>
      </c>
      <c r="R504" s="2"/>
      <c r="S504" s="2"/>
      <c r="T504" s="2"/>
      <c r="U504" s="2"/>
      <c r="V504" s="2"/>
    </row>
    <row r="505">
      <c r="A505" s="4">
        <v>44340.949778124996</v>
      </c>
      <c r="B505" s="2" t="s">
        <v>5183</v>
      </c>
      <c r="C505" s="2" t="s">
        <v>8344</v>
      </c>
      <c r="D505" s="2" t="s">
        <v>158</v>
      </c>
      <c r="E505" s="2" t="s">
        <v>159</v>
      </c>
      <c r="F505" s="2" t="s">
        <v>229</v>
      </c>
      <c r="G505" s="2" t="s">
        <v>275</v>
      </c>
      <c r="H505" s="2" t="s">
        <v>231</v>
      </c>
      <c r="I505" s="2" t="s">
        <v>3193</v>
      </c>
      <c r="J505" s="2" t="s">
        <v>177</v>
      </c>
      <c r="L505" s="2" t="s">
        <v>1060</v>
      </c>
      <c r="M505" s="5">
        <v>44340.0</v>
      </c>
      <c r="N505" s="2" t="s">
        <v>8345</v>
      </c>
      <c r="O505" s="6" t="s">
        <v>8346</v>
      </c>
      <c r="P505" s="7" t="str">
        <f>HYPERLINK("https://drive.google.com/file/d/1MvXAZK2DjwWeH324PPpsdq9XAQ5G71R_/view?usp=drivesdk","Haji Abdul Rahman haji - Scientific research and its role in the academic performance of the teaching staff")</f>
        <v>Haji Abdul Rahman haji - Scientific research and its role in the academic performance of the teaching staff</v>
      </c>
      <c r="Q505" s="2" t="s">
        <v>8347</v>
      </c>
      <c r="R505" s="2"/>
      <c r="S505" s="2"/>
      <c r="T505" s="2"/>
      <c r="U505" s="2"/>
      <c r="V505" s="2"/>
    </row>
    <row r="506">
      <c r="A506" s="4">
        <v>44340.9499725</v>
      </c>
      <c r="B506" s="2" t="s">
        <v>5183</v>
      </c>
      <c r="C506" s="2" t="s">
        <v>4085</v>
      </c>
      <c r="D506" s="2" t="s">
        <v>158</v>
      </c>
      <c r="E506" s="2" t="s">
        <v>159</v>
      </c>
      <c r="F506" s="2" t="s">
        <v>173</v>
      </c>
      <c r="G506" s="2" t="s">
        <v>8348</v>
      </c>
      <c r="H506" s="2" t="s">
        <v>8349</v>
      </c>
      <c r="I506" s="2" t="s">
        <v>4087</v>
      </c>
      <c r="J506" s="2" t="s">
        <v>197</v>
      </c>
      <c r="L506" s="2" t="s">
        <v>1060</v>
      </c>
      <c r="M506" s="5">
        <v>44340.0</v>
      </c>
      <c r="N506" s="2" t="s">
        <v>8350</v>
      </c>
      <c r="O506" s="6" t="s">
        <v>8351</v>
      </c>
      <c r="P506" s="7" t="str">
        <f>HYPERLINK("https://drive.google.com/file/d/1RdTVpXO7wI0SNZP2t1yW3Vv8B_AWsXny/view?usp=drivesdk","Ribaz Chato Biro  - Scientific research and its role in the academic performance of the teaching staff")</f>
        <v>Ribaz Chato Biro  - Scientific research and its role in the academic performance of the teaching staff</v>
      </c>
      <c r="Q506" s="2" t="s">
        <v>8352</v>
      </c>
      <c r="R506" s="2"/>
      <c r="S506" s="2"/>
      <c r="T506" s="2"/>
      <c r="U506" s="2"/>
      <c r="V506" s="2"/>
    </row>
    <row r="507">
      <c r="A507" s="4">
        <v>44340.95000820602</v>
      </c>
      <c r="B507" s="2" t="s">
        <v>5183</v>
      </c>
      <c r="C507" s="2" t="s">
        <v>8353</v>
      </c>
      <c r="D507" s="2" t="s">
        <v>158</v>
      </c>
      <c r="E507" s="2" t="s">
        <v>159</v>
      </c>
      <c r="F507" s="2" t="s">
        <v>6078</v>
      </c>
      <c r="G507" s="2" t="s">
        <v>587</v>
      </c>
      <c r="H507" s="2" t="s">
        <v>892</v>
      </c>
      <c r="I507" s="2" t="s">
        <v>2259</v>
      </c>
      <c r="J507" s="2" t="s">
        <v>164</v>
      </c>
      <c r="K507" s="2" t="s">
        <v>8354</v>
      </c>
      <c r="L507" s="2" t="s">
        <v>1060</v>
      </c>
      <c r="M507" s="5">
        <v>44340.0</v>
      </c>
      <c r="N507" s="2" t="s">
        <v>8355</v>
      </c>
      <c r="O507" s="6" t="s">
        <v>8356</v>
      </c>
      <c r="P507" s="7" t="str">
        <f>HYPERLINK("https://drive.google.com/file/d/1yrvLqVtTa8ec_rUW6YGsmkWxcraJlTds/view?usp=drivesdk","Srwa Hussein Mustafa  - Scientific research and its role in the academic performance of the teaching staff")</f>
        <v>Srwa Hussein Mustafa  - Scientific research and its role in the academic performance of the teaching staff</v>
      </c>
      <c r="Q507" s="2" t="s">
        <v>8357</v>
      </c>
      <c r="R507" s="2"/>
      <c r="S507" s="2"/>
      <c r="T507" s="2"/>
      <c r="U507" s="2"/>
      <c r="V507" s="2"/>
    </row>
    <row r="508">
      <c r="A508" s="4">
        <v>44340.95013902777</v>
      </c>
      <c r="B508" s="2" t="s">
        <v>5183</v>
      </c>
      <c r="C508" s="2" t="s">
        <v>1516</v>
      </c>
      <c r="D508" s="2" t="s">
        <v>171</v>
      </c>
      <c r="E508" s="2" t="s">
        <v>202</v>
      </c>
      <c r="F508" s="2" t="s">
        <v>362</v>
      </c>
      <c r="G508" s="2" t="s">
        <v>4969</v>
      </c>
      <c r="H508" s="2" t="s">
        <v>4970</v>
      </c>
      <c r="I508" s="2" t="s">
        <v>361</v>
      </c>
      <c r="J508" s="2" t="s">
        <v>197</v>
      </c>
      <c r="K508" s="2" t="s">
        <v>8288</v>
      </c>
      <c r="L508" s="2" t="s">
        <v>1060</v>
      </c>
      <c r="M508" s="5">
        <v>44340.0</v>
      </c>
      <c r="N508" s="2" t="s">
        <v>8358</v>
      </c>
      <c r="O508" s="6" t="s">
        <v>8359</v>
      </c>
      <c r="P508" s="7" t="str">
        <f>HYPERLINK("https://drive.google.com/file/d/1VArGjZoTamAy_p9STiRYqjUOx_mhQtSM/view?usp=drivesdk","MUMTAZ AHMED AMEEN - Scientific research and its role in the academic performance of the teaching staff")</f>
        <v>MUMTAZ AHMED AMEEN - Scientific research and its role in the academic performance of the teaching staff</v>
      </c>
      <c r="Q508" s="2" t="s">
        <v>8360</v>
      </c>
      <c r="R508" s="2"/>
      <c r="S508" s="2"/>
      <c r="T508" s="2"/>
      <c r="U508" s="2"/>
      <c r="V508" s="2"/>
    </row>
    <row r="509">
      <c r="A509" s="4">
        <v>44340.95021134259</v>
      </c>
      <c r="B509" s="2" t="s">
        <v>5183</v>
      </c>
      <c r="C509" s="2" t="s">
        <v>8361</v>
      </c>
      <c r="D509" s="2" t="s">
        <v>158</v>
      </c>
      <c r="E509" s="2" t="s">
        <v>159</v>
      </c>
      <c r="F509" s="8" t="s">
        <v>923</v>
      </c>
      <c r="G509" s="8" t="s">
        <v>3070</v>
      </c>
      <c r="H509" s="8" t="s">
        <v>6585</v>
      </c>
      <c r="I509" s="2" t="s">
        <v>473</v>
      </c>
      <c r="J509" s="2" t="s">
        <v>197</v>
      </c>
      <c r="L509" s="2" t="s">
        <v>1060</v>
      </c>
      <c r="M509" s="5">
        <v>44340.0</v>
      </c>
      <c r="N509" s="2" t="s">
        <v>8362</v>
      </c>
      <c r="O509" s="6" t="s">
        <v>8363</v>
      </c>
      <c r="P509" s="7" t="str">
        <f>HYPERLINK("https://drive.google.com/file/d/1XGQsdIfGMtuJb2YBU4Pu-9MIZOw8z-e8/view?usp=drivesdk","FURSAH  AHMAD  HUSSEIN - Scientific research and its role in the academic performance of the teaching staff")</f>
        <v>FURSAH  AHMAD  HUSSEIN - Scientific research and its role in the academic performance of the teaching staff</v>
      </c>
      <c r="Q509" s="2" t="s">
        <v>8364</v>
      </c>
      <c r="R509" s="2"/>
      <c r="S509" s="2"/>
      <c r="T509" s="2"/>
      <c r="U509" s="2"/>
      <c r="V509" s="2"/>
    </row>
    <row r="510">
      <c r="A510" s="4">
        <v>44340.950220150466</v>
      </c>
      <c r="B510" s="2" t="s">
        <v>5183</v>
      </c>
      <c r="C510" s="2" t="s">
        <v>3892</v>
      </c>
      <c r="D510" s="2" t="s">
        <v>158</v>
      </c>
      <c r="E510" s="2" t="s">
        <v>159</v>
      </c>
      <c r="F510" s="2" t="s">
        <v>961</v>
      </c>
      <c r="G510" s="2" t="s">
        <v>471</v>
      </c>
      <c r="H510" s="2" t="s">
        <v>962</v>
      </c>
      <c r="I510" s="2" t="s">
        <v>2252</v>
      </c>
      <c r="J510" s="2" t="s">
        <v>177</v>
      </c>
      <c r="L510" s="2" t="s">
        <v>1060</v>
      </c>
      <c r="M510" s="5">
        <v>44340.0</v>
      </c>
      <c r="N510" s="2" t="s">
        <v>8365</v>
      </c>
      <c r="O510" s="6" t="s">
        <v>8366</v>
      </c>
      <c r="P510" s="7" t="str">
        <f>HYPERLINK("https://drive.google.com/file/d/1j0QVw4xQEQSqwekm1Wm6nUk1ehqKq6Z_/view?usp=drivesdk","Khlood noori saeed  - Scientific research and its role in the academic performance of the teaching staff")</f>
        <v>Khlood noori saeed  - Scientific research and its role in the academic performance of the teaching staff</v>
      </c>
      <c r="Q510" s="2" t="s">
        <v>8367</v>
      </c>
      <c r="R510" s="2"/>
      <c r="S510" s="2"/>
      <c r="T510" s="2"/>
      <c r="U510" s="2"/>
      <c r="V510" s="2"/>
    </row>
    <row r="511">
      <c r="A511" s="4">
        <v>44340.95033944445</v>
      </c>
      <c r="B511" s="2" t="s">
        <v>5183</v>
      </c>
      <c r="C511" s="2" t="s">
        <v>8368</v>
      </c>
      <c r="D511" s="2" t="s">
        <v>158</v>
      </c>
      <c r="E511" s="2" t="s">
        <v>159</v>
      </c>
      <c r="F511" s="8" t="s">
        <v>8369</v>
      </c>
      <c r="G511" s="8" t="s">
        <v>8370</v>
      </c>
      <c r="H511" s="8" t="s">
        <v>8371</v>
      </c>
      <c r="I511" s="2" t="s">
        <v>1870</v>
      </c>
      <c r="J511" s="2" t="s">
        <v>207</v>
      </c>
      <c r="K511" s="8" t="s">
        <v>8372</v>
      </c>
      <c r="L511" s="2" t="s">
        <v>1060</v>
      </c>
      <c r="M511" s="5">
        <v>44340.0</v>
      </c>
      <c r="N511" s="2" t="s">
        <v>8373</v>
      </c>
      <c r="O511" s="6" t="s">
        <v>8374</v>
      </c>
      <c r="P511" s="7" t="str">
        <f>HYPERLINK("https://drive.google.com/file/d/1vRtkKjbsQS7rNNT0tiaFuNNZQA9JI8J1/view?usp=drivesdk","salam tahseen othman  - Scientific research and its role in the academic performance of the teaching staff")</f>
        <v>salam tahseen othman  - Scientific research and its role in the academic performance of the teaching staff</v>
      </c>
      <c r="Q511" s="2" t="s">
        <v>8375</v>
      </c>
      <c r="R511" s="2"/>
      <c r="S511" s="2"/>
      <c r="T511" s="2"/>
      <c r="U511" s="2"/>
      <c r="V511" s="2"/>
    </row>
    <row r="512">
      <c r="A512" s="4">
        <v>44340.95035777778</v>
      </c>
      <c r="B512" s="2" t="s">
        <v>5183</v>
      </c>
      <c r="C512" s="2" t="s">
        <v>368</v>
      </c>
      <c r="D512" s="2" t="s">
        <v>585</v>
      </c>
      <c r="E512" s="2" t="s">
        <v>369</v>
      </c>
      <c r="F512" s="2" t="s">
        <v>152</v>
      </c>
      <c r="G512" s="2" t="s">
        <v>153</v>
      </c>
      <c r="H512" s="2" t="s">
        <v>370</v>
      </c>
      <c r="I512" s="2" t="s">
        <v>371</v>
      </c>
      <c r="J512" s="2" t="s">
        <v>177</v>
      </c>
      <c r="L512" s="2" t="s">
        <v>1060</v>
      </c>
      <c r="M512" s="5">
        <v>44340.0</v>
      </c>
      <c r="N512" s="2" t="s">
        <v>8376</v>
      </c>
      <c r="O512" s="6" t="s">
        <v>8377</v>
      </c>
      <c r="P512" s="7" t="str">
        <f>HYPERLINK("https://drive.google.com/file/d/160OqOEcZhPvGMmr30zXuql4QaBqb6qMh/view?usp=drivesdk","lashkri yousif sharo - Scientific research and its role in the academic performance of the teaching staff")</f>
        <v>lashkri yousif sharo - Scientific research and its role in the academic performance of the teaching staff</v>
      </c>
      <c r="Q512" s="2" t="s">
        <v>8378</v>
      </c>
      <c r="R512" s="2"/>
      <c r="S512" s="2"/>
      <c r="T512" s="2"/>
      <c r="U512" s="2"/>
      <c r="V512" s="2"/>
    </row>
    <row r="513">
      <c r="A513" s="4">
        <v>44340.950514675926</v>
      </c>
      <c r="B513" s="2" t="s">
        <v>5183</v>
      </c>
      <c r="C513" s="2" t="s">
        <v>8379</v>
      </c>
      <c r="D513" s="2" t="s">
        <v>585</v>
      </c>
      <c r="E513" s="2" t="s">
        <v>8380</v>
      </c>
      <c r="F513" s="2" t="s">
        <v>8145</v>
      </c>
      <c r="G513" s="2" t="s">
        <v>8381</v>
      </c>
      <c r="H513" s="2" t="s">
        <v>8382</v>
      </c>
      <c r="I513" s="2" t="s">
        <v>8148</v>
      </c>
      <c r="J513" s="2" t="s">
        <v>197</v>
      </c>
      <c r="L513" s="2" t="s">
        <v>1060</v>
      </c>
      <c r="M513" s="5">
        <v>44340.0</v>
      </c>
      <c r="N513" s="2" t="s">
        <v>8383</v>
      </c>
      <c r="O513" s="6" t="s">
        <v>8384</v>
      </c>
      <c r="P513" s="7" t="str">
        <f>HYPERLINK("https://drive.google.com/file/d/1U4z0qsVpVk0p1B3ONFG5w86x_s3BrUUs/view?usp=drivesdk","Abdullah - Scientific research and its role in the academic performance of the teaching staff")</f>
        <v>Abdullah - Scientific research and its role in the academic performance of the teaching staff</v>
      </c>
      <c r="Q513" s="2" t="s">
        <v>8385</v>
      </c>
      <c r="R513" s="2"/>
      <c r="S513" s="2"/>
      <c r="T513" s="2"/>
      <c r="U513" s="2"/>
      <c r="V513" s="2"/>
    </row>
    <row r="514">
      <c r="A514" s="4">
        <v>44340.95060439815</v>
      </c>
      <c r="B514" s="2" t="s">
        <v>5183</v>
      </c>
      <c r="C514" s="2" t="s">
        <v>7414</v>
      </c>
      <c r="D514" s="2" t="s">
        <v>171</v>
      </c>
      <c r="E514" s="2" t="s">
        <v>289</v>
      </c>
      <c r="F514" s="8" t="s">
        <v>7381</v>
      </c>
      <c r="G514" s="8" t="s">
        <v>6530</v>
      </c>
      <c r="H514" s="8" t="s">
        <v>8386</v>
      </c>
      <c r="I514" s="2" t="s">
        <v>1410</v>
      </c>
      <c r="J514" s="2" t="s">
        <v>177</v>
      </c>
      <c r="K514" s="8" t="s">
        <v>8387</v>
      </c>
      <c r="L514" s="2" t="s">
        <v>1060</v>
      </c>
      <c r="M514" s="5">
        <v>44340.0</v>
      </c>
      <c r="N514" s="2" t="s">
        <v>8388</v>
      </c>
      <c r="O514" s="6" t="s">
        <v>8389</v>
      </c>
      <c r="P514" s="7" t="str">
        <f>HYPERLINK("https://drive.google.com/file/d/1KqsBGc0X8ytTqJkGiLLiPia8Fvm4xb_9/view?usp=drivesdk","Tariq Ahmad Mirza  - Scientific research and its role in the academic performance of the teaching staff")</f>
        <v>Tariq Ahmad Mirza  - Scientific research and its role in the academic performance of the teaching staff</v>
      </c>
      <c r="Q514" s="2" t="s">
        <v>8390</v>
      </c>
      <c r="R514" s="2"/>
      <c r="S514" s="2"/>
      <c r="T514" s="2"/>
      <c r="U514" s="2"/>
      <c r="V514" s="2"/>
    </row>
    <row r="515">
      <c r="A515" s="4">
        <v>44340.9506209838</v>
      </c>
      <c r="B515" s="2" t="s">
        <v>5183</v>
      </c>
      <c r="C515" s="2" t="s">
        <v>5446</v>
      </c>
      <c r="D515" s="8" t="s">
        <v>8391</v>
      </c>
      <c r="E515" s="8" t="s">
        <v>8391</v>
      </c>
      <c r="F515" s="8" t="s">
        <v>193</v>
      </c>
      <c r="G515" s="8" t="s">
        <v>4719</v>
      </c>
      <c r="H515" s="8" t="s">
        <v>8392</v>
      </c>
      <c r="I515" s="2" t="s">
        <v>418</v>
      </c>
      <c r="J515" s="2" t="s">
        <v>187</v>
      </c>
      <c r="L515" s="2" t="s">
        <v>1060</v>
      </c>
      <c r="M515" s="5">
        <v>44340.0</v>
      </c>
      <c r="N515" s="2" t="s">
        <v>8393</v>
      </c>
      <c r="O515" s="6" t="s">
        <v>8394</v>
      </c>
      <c r="P515" s="7" t="str">
        <f>HYPERLINK("https://drive.google.com/file/d/1Tyz__SkkA8p2xfIkF75bhhwt43BYTKSq/view?usp=drivesdk","sarwan maaroof qadir - Scientific research and its role in the academic performance of the teaching staff")</f>
        <v>sarwan maaroof qadir - Scientific research and its role in the academic performance of the teaching staff</v>
      </c>
      <c r="Q515" s="2" t="s">
        <v>8395</v>
      </c>
      <c r="R515" s="2"/>
      <c r="S515" s="2"/>
      <c r="T515" s="2"/>
      <c r="U515" s="2"/>
      <c r="V515" s="2"/>
    </row>
    <row r="516">
      <c r="A516" s="4">
        <v>44340.95070716435</v>
      </c>
      <c r="B516" s="2" t="s">
        <v>5183</v>
      </c>
      <c r="C516" s="2" t="s">
        <v>3856</v>
      </c>
      <c r="D516" s="2" t="s">
        <v>171</v>
      </c>
      <c r="E516" s="2" t="s">
        <v>202</v>
      </c>
      <c r="F516" s="2" t="s">
        <v>229</v>
      </c>
      <c r="G516" s="2" t="s">
        <v>230</v>
      </c>
      <c r="H516" s="2" t="s">
        <v>1142</v>
      </c>
      <c r="I516" s="2" t="s">
        <v>3857</v>
      </c>
      <c r="J516" s="2" t="s">
        <v>197</v>
      </c>
      <c r="L516" s="2" t="s">
        <v>1060</v>
      </c>
      <c r="M516" s="5">
        <v>44340.0</v>
      </c>
      <c r="N516" s="2" t="s">
        <v>8396</v>
      </c>
      <c r="O516" s="6" t="s">
        <v>8397</v>
      </c>
      <c r="P516" s="7" t="str">
        <f>HYPERLINK("https://drive.google.com/file/d/1sRlViCUQ9WQxfAnprOLIywtci8ZB9cmn/view?usp=drivesdk","nasih othman hamadamin - Scientific research and its role in the academic performance of the teaching staff")</f>
        <v>nasih othman hamadamin - Scientific research and its role in the academic performance of the teaching staff</v>
      </c>
      <c r="Q516" s="2" t="s">
        <v>8398</v>
      </c>
      <c r="R516" s="2"/>
      <c r="S516" s="2"/>
      <c r="T516" s="2"/>
      <c r="U516" s="2"/>
      <c r="V516" s="2"/>
    </row>
    <row r="517">
      <c r="A517" s="4">
        <v>44340.950825520835</v>
      </c>
      <c r="B517" s="2" t="s">
        <v>5183</v>
      </c>
      <c r="C517" s="2" t="s">
        <v>1664</v>
      </c>
      <c r="D517" s="2" t="s">
        <v>171</v>
      </c>
      <c r="E517" s="2" t="s">
        <v>172</v>
      </c>
      <c r="F517" s="2" t="s">
        <v>152</v>
      </c>
      <c r="G517" s="2" t="s">
        <v>230</v>
      </c>
      <c r="H517" s="2" t="s">
        <v>932</v>
      </c>
      <c r="I517" s="2" t="s">
        <v>232</v>
      </c>
      <c r="J517" s="2" t="s">
        <v>197</v>
      </c>
      <c r="L517" s="2" t="s">
        <v>1060</v>
      </c>
      <c r="M517" s="5">
        <v>44340.0</v>
      </c>
      <c r="N517" s="2" t="s">
        <v>8399</v>
      </c>
      <c r="O517" s="6" t="s">
        <v>8400</v>
      </c>
      <c r="P517" s="7" t="str">
        <f>HYPERLINK("https://drive.google.com/file/d/1pzX_uRW8L1AB2dPUGmkMZI14p11Wbdc-/view?usp=drivesdk","kaifi Muhammad Aziz - Scientific research and its role in the academic performance of the teaching staff")</f>
        <v>kaifi Muhammad Aziz - Scientific research and its role in the academic performance of the teaching staff</v>
      </c>
      <c r="Q517" s="2" t="s">
        <v>8401</v>
      </c>
      <c r="R517" s="2"/>
      <c r="S517" s="2"/>
      <c r="T517" s="2"/>
      <c r="U517" s="2"/>
      <c r="V517" s="2"/>
    </row>
    <row r="518">
      <c r="A518" s="4">
        <v>44340.95092476852</v>
      </c>
      <c r="B518" s="2" t="s">
        <v>5183</v>
      </c>
      <c r="C518" s="2" t="s">
        <v>8402</v>
      </c>
      <c r="D518" s="2" t="s">
        <v>158</v>
      </c>
      <c r="E518" s="2" t="s">
        <v>3920</v>
      </c>
      <c r="F518" s="2" t="s">
        <v>1509</v>
      </c>
      <c r="G518" s="2" t="s">
        <v>8403</v>
      </c>
      <c r="H518" s="2" t="s">
        <v>341</v>
      </c>
      <c r="I518" s="2" t="s">
        <v>8404</v>
      </c>
      <c r="J518" s="2" t="s">
        <v>177</v>
      </c>
      <c r="K518" s="2" t="s">
        <v>8405</v>
      </c>
      <c r="L518" s="2" t="s">
        <v>1060</v>
      </c>
      <c r="M518" s="5">
        <v>44340.0</v>
      </c>
      <c r="N518" s="2" t="s">
        <v>8406</v>
      </c>
      <c r="O518" s="6" t="s">
        <v>8407</v>
      </c>
      <c r="P518" s="7" t="str">
        <f>HYPERLINK("https://drive.google.com/file/d/1-g7_Dd-KqCOIqObkJ3q6ipqAPTO4UY20/view?usp=drivesdk","Ashna Mohammed Abdwllah Nury - Scientific research and its role in the academic performance of the teaching staff")</f>
        <v>Ashna Mohammed Abdwllah Nury - Scientific research and its role in the academic performance of the teaching staff</v>
      </c>
      <c r="Q518" s="2" t="s">
        <v>8408</v>
      </c>
      <c r="R518" s="2"/>
      <c r="S518" s="2"/>
      <c r="T518" s="2"/>
      <c r="U518" s="2"/>
      <c r="V518" s="2"/>
    </row>
    <row r="519">
      <c r="A519" s="4">
        <v>44340.95101737269</v>
      </c>
      <c r="B519" s="2" t="s">
        <v>5183</v>
      </c>
      <c r="C519" s="2" t="s">
        <v>8409</v>
      </c>
      <c r="D519" s="2" t="s">
        <v>158</v>
      </c>
      <c r="E519" s="2" t="s">
        <v>159</v>
      </c>
      <c r="F519" s="2" t="s">
        <v>8410</v>
      </c>
      <c r="G519" s="2" t="s">
        <v>8411</v>
      </c>
      <c r="H519" s="2" t="s">
        <v>8412</v>
      </c>
      <c r="I519" s="2" t="s">
        <v>8413</v>
      </c>
      <c r="J519" s="2" t="s">
        <v>197</v>
      </c>
      <c r="L519" s="2" t="s">
        <v>1060</v>
      </c>
      <c r="M519" s="5">
        <v>44340.0</v>
      </c>
      <c r="N519" s="2" t="s">
        <v>8414</v>
      </c>
      <c r="O519" s="6" t="s">
        <v>8415</v>
      </c>
      <c r="P519" s="7" t="str">
        <f>HYPERLINK("https://drive.google.com/file/d/1p3itqIa22bBL6ZVdrgnpxovmolLKBz4s/view?usp=drivesdk","Soran Burhan mohammed - Scientific research and its role in the academic performance of the teaching staff")</f>
        <v>Soran Burhan mohammed - Scientific research and its role in the academic performance of the teaching staff</v>
      </c>
      <c r="Q519" s="2" t="s">
        <v>8416</v>
      </c>
      <c r="R519" s="2"/>
      <c r="S519" s="2"/>
      <c r="T519" s="2"/>
      <c r="U519" s="2"/>
      <c r="V519" s="2"/>
    </row>
    <row r="520">
      <c r="A520" s="4">
        <v>44340.95118210648</v>
      </c>
      <c r="B520" s="2" t="s">
        <v>5183</v>
      </c>
      <c r="C520" s="2" t="s">
        <v>8417</v>
      </c>
      <c r="D520" s="2" t="s">
        <v>158</v>
      </c>
      <c r="E520" s="2" t="s">
        <v>172</v>
      </c>
      <c r="F520" s="2" t="s">
        <v>6380</v>
      </c>
      <c r="G520" s="2" t="s">
        <v>370</v>
      </c>
      <c r="H520" s="2" t="s">
        <v>370</v>
      </c>
      <c r="I520" s="2" t="s">
        <v>8418</v>
      </c>
      <c r="J520" s="2" t="s">
        <v>177</v>
      </c>
      <c r="L520" s="2" t="s">
        <v>1060</v>
      </c>
      <c r="M520" s="5">
        <v>44340.0</v>
      </c>
      <c r="N520" s="2" t="s">
        <v>8419</v>
      </c>
      <c r="O520" s="6" t="s">
        <v>8420</v>
      </c>
      <c r="P520" s="7" t="str">
        <f>HYPERLINK("https://drive.google.com/file/d/1y0zY3n0uGQdo-zBVOlVwcUaXBQpuxwNs/view?usp=drivesdk","Alan salah salih - Scientific research and its role in the academic performance of the teaching staff")</f>
        <v>Alan salah salih - Scientific research and its role in the academic performance of the teaching staff</v>
      </c>
      <c r="Q520" s="2" t="s">
        <v>8421</v>
      </c>
      <c r="R520" s="2"/>
      <c r="S520" s="2"/>
      <c r="T520" s="2"/>
      <c r="U520" s="2"/>
      <c r="V520" s="2"/>
    </row>
    <row r="521">
      <c r="A521" s="4">
        <v>44340.95120552083</v>
      </c>
      <c r="B521" s="2" t="s">
        <v>5183</v>
      </c>
      <c r="C521" s="2" t="s">
        <v>8422</v>
      </c>
      <c r="D521" s="2" t="s">
        <v>158</v>
      </c>
      <c r="E521" s="2" t="s">
        <v>172</v>
      </c>
      <c r="F521" s="8" t="s">
        <v>8423</v>
      </c>
      <c r="G521" s="8" t="s">
        <v>8424</v>
      </c>
      <c r="H521" s="8" t="s">
        <v>8425</v>
      </c>
      <c r="I521" s="2" t="s">
        <v>8426</v>
      </c>
      <c r="J521" s="2" t="s">
        <v>177</v>
      </c>
      <c r="K521" s="2" t="s">
        <v>565</v>
      </c>
      <c r="L521" s="2" t="s">
        <v>1060</v>
      </c>
      <c r="M521" s="5">
        <v>44340.0</v>
      </c>
      <c r="N521" s="2" t="s">
        <v>8427</v>
      </c>
      <c r="O521" s="6" t="s">
        <v>8428</v>
      </c>
      <c r="P521" s="7" t="str">
        <f>HYPERLINK("https://drive.google.com/file/d/1UHhZ19Bj25jFvs3IRRUOfMvzbIL1ILC2/view?usp=drivesdk","abuzed saber kareem - Scientific research and its role in the academic performance of the teaching staff")</f>
        <v>abuzed saber kareem - Scientific research and its role in the academic performance of the teaching staff</v>
      </c>
      <c r="Q521" s="2" t="s">
        <v>8429</v>
      </c>
      <c r="R521" s="2"/>
      <c r="S521" s="2"/>
      <c r="T521" s="2"/>
      <c r="U521" s="2"/>
      <c r="V521" s="2"/>
    </row>
    <row r="522">
      <c r="A522" s="4">
        <v>44340.951330254626</v>
      </c>
      <c r="B522" s="2" t="s">
        <v>5183</v>
      </c>
      <c r="C522" s="2" t="s">
        <v>502</v>
      </c>
      <c r="D522" s="2" t="s">
        <v>171</v>
      </c>
      <c r="E522" s="2" t="s">
        <v>202</v>
      </c>
      <c r="F522" s="8" t="s">
        <v>503</v>
      </c>
      <c r="G522" s="8" t="s">
        <v>8223</v>
      </c>
      <c r="H522" s="8" t="s">
        <v>505</v>
      </c>
      <c r="I522" s="2" t="s">
        <v>506</v>
      </c>
      <c r="J522" s="2" t="s">
        <v>197</v>
      </c>
      <c r="L522" s="2" t="s">
        <v>1060</v>
      </c>
      <c r="M522" s="5">
        <v>44340.0</v>
      </c>
      <c r="N522" s="2" t="s">
        <v>8430</v>
      </c>
      <c r="O522" s="6" t="s">
        <v>8431</v>
      </c>
      <c r="P522" s="7" t="str">
        <f>HYPERLINK("https://drive.google.com/file/d/1hDGQ3X_yq4waLh4ulEPecydRAyQQy502/view?usp=drivesdk","Hiam Sadiq Ahmed - Scientific research and its role in the academic performance of the teaching staff")</f>
        <v>Hiam Sadiq Ahmed - Scientific research and its role in the academic performance of the teaching staff</v>
      </c>
      <c r="Q522" s="2" t="s">
        <v>8432</v>
      </c>
      <c r="R522" s="2"/>
      <c r="S522" s="2"/>
      <c r="T522" s="2"/>
      <c r="U522" s="2"/>
      <c r="V522" s="2"/>
    </row>
    <row r="523">
      <c r="A523" s="4">
        <v>44340.95156069445</v>
      </c>
      <c r="B523" s="2" t="s">
        <v>5183</v>
      </c>
      <c r="C523" s="2" t="s">
        <v>5334</v>
      </c>
      <c r="D523" s="2" t="s">
        <v>158</v>
      </c>
      <c r="E523" s="2" t="s">
        <v>159</v>
      </c>
      <c r="F523" s="2" t="s">
        <v>173</v>
      </c>
      <c r="G523" s="2" t="s">
        <v>471</v>
      </c>
      <c r="H523" s="2" t="s">
        <v>6331</v>
      </c>
      <c r="I523" s="2" t="s">
        <v>5335</v>
      </c>
      <c r="J523" s="2" t="s">
        <v>164</v>
      </c>
      <c r="K523" s="2" t="s">
        <v>8433</v>
      </c>
      <c r="L523" s="2" t="s">
        <v>1060</v>
      </c>
      <c r="M523" s="5">
        <v>44340.0</v>
      </c>
      <c r="N523" s="2" t="s">
        <v>8434</v>
      </c>
      <c r="O523" s="6" t="s">
        <v>8435</v>
      </c>
      <c r="P523" s="7" t="str">
        <f>HYPERLINK("https://drive.google.com/file/d/1zWBgy1MoN17MvU3pH8i-VVnPs2eBQkZs/view?usp=drivesdk","Kako Mirhaj Yousif - Scientific research and its role in the academic performance of the teaching staff")</f>
        <v>Kako Mirhaj Yousif - Scientific research and its role in the academic performance of the teaching staff</v>
      </c>
      <c r="Q523" s="2" t="s">
        <v>8436</v>
      </c>
      <c r="R523" s="2"/>
      <c r="S523" s="2"/>
      <c r="T523" s="2"/>
      <c r="U523" s="2"/>
      <c r="V523" s="2"/>
    </row>
    <row r="524">
      <c r="A524" s="4">
        <v>44340.95158674769</v>
      </c>
      <c r="B524" s="2" t="s">
        <v>5183</v>
      </c>
      <c r="C524" s="2" t="s">
        <v>8437</v>
      </c>
      <c r="D524" s="2" t="s">
        <v>158</v>
      </c>
      <c r="E524" s="2" t="s">
        <v>172</v>
      </c>
      <c r="F524" s="2" t="s">
        <v>8438</v>
      </c>
      <c r="G524" s="2" t="s">
        <v>8439</v>
      </c>
      <c r="H524" s="2" t="s">
        <v>431</v>
      </c>
      <c r="I524" s="2" t="s">
        <v>1387</v>
      </c>
      <c r="J524" s="2" t="s">
        <v>177</v>
      </c>
      <c r="L524" s="2" t="s">
        <v>1060</v>
      </c>
      <c r="M524" s="5">
        <v>44340.0</v>
      </c>
      <c r="N524" s="2" t="s">
        <v>8440</v>
      </c>
      <c r="O524" s="6" t="s">
        <v>8441</v>
      </c>
      <c r="P524" s="7" t="str">
        <f>HYPERLINK("https://drive.google.com/file/d/1TK5oxMfefE5vVa1-VinriHismo9Te53F/view?usp=drivesdk","Rahil Abubaker Mohammed  - Scientific research and its role in the academic performance of the teaching staff")</f>
        <v>Rahil Abubaker Mohammed  - Scientific research and its role in the academic performance of the teaching staff</v>
      </c>
      <c r="Q524" s="2" t="s">
        <v>8442</v>
      </c>
      <c r="R524" s="2"/>
      <c r="S524" s="2"/>
      <c r="T524" s="2"/>
      <c r="U524" s="2"/>
      <c r="V524" s="2"/>
    </row>
    <row r="525">
      <c r="A525" s="4">
        <v>44340.95161952546</v>
      </c>
      <c r="B525" s="2" t="s">
        <v>5183</v>
      </c>
      <c r="C525" s="2" t="s">
        <v>8443</v>
      </c>
      <c r="D525" s="2" t="s">
        <v>158</v>
      </c>
      <c r="E525" s="2" t="s">
        <v>202</v>
      </c>
      <c r="F525" s="8" t="s">
        <v>8444</v>
      </c>
      <c r="G525" s="8" t="s">
        <v>8445</v>
      </c>
      <c r="H525" s="8" t="s">
        <v>8446</v>
      </c>
      <c r="I525" s="2" t="s">
        <v>8447</v>
      </c>
      <c r="J525" s="2" t="s">
        <v>197</v>
      </c>
      <c r="K525" s="8" t="s">
        <v>8448</v>
      </c>
      <c r="L525" s="2" t="s">
        <v>1060</v>
      </c>
      <c r="M525" s="5">
        <v>44340.0</v>
      </c>
      <c r="N525" s="2" t="s">
        <v>8449</v>
      </c>
      <c r="O525" s="6" t="s">
        <v>8450</v>
      </c>
      <c r="P525" s="7" t="str">
        <f>HYPERLINK("https://drive.google.com/file/d/16jrW9reB8HvE5jBye4Xaks62vksuSZDu/view?usp=drivesdk","Tanya hassan hussen - Scientific research and its role in the academic performance of the teaching staff")</f>
        <v>Tanya hassan hussen - Scientific research and its role in the academic performance of the teaching staff</v>
      </c>
      <c r="Q525" s="2" t="s">
        <v>8451</v>
      </c>
      <c r="R525" s="2"/>
      <c r="S525" s="2"/>
      <c r="T525" s="2"/>
      <c r="U525" s="2"/>
      <c r="V525" s="2"/>
    </row>
    <row r="526">
      <c r="A526" s="4">
        <v>44340.951639120365</v>
      </c>
      <c r="B526" s="2" t="s">
        <v>5183</v>
      </c>
      <c r="C526" s="8" t="s">
        <v>4820</v>
      </c>
      <c r="D526" s="2" t="s">
        <v>158</v>
      </c>
      <c r="E526" s="2" t="s">
        <v>159</v>
      </c>
      <c r="F526" s="2" t="s">
        <v>152</v>
      </c>
      <c r="G526" s="2" t="s">
        <v>275</v>
      </c>
      <c r="H526" s="8" t="s">
        <v>8452</v>
      </c>
      <c r="I526" s="2" t="s">
        <v>1682</v>
      </c>
      <c r="J526" s="2" t="s">
        <v>197</v>
      </c>
      <c r="L526" s="2" t="s">
        <v>1060</v>
      </c>
      <c r="M526" s="5">
        <v>44340.0</v>
      </c>
      <c r="N526" s="2" t="s">
        <v>8453</v>
      </c>
      <c r="O526" s="6" t="s">
        <v>8454</v>
      </c>
      <c r="P526" s="7" t="str">
        <f>HYPERLINK("https://drive.google.com/file/d/18HxBwZqSR91AsDa2G7AxrWd2KkoxGM7c/view?usp=drivesdk","عبدالله قادر عولا - Scientific research and its role in the academic performance of the teaching staff")</f>
        <v>عبدالله قادر عولا - Scientific research and its role in the academic performance of the teaching staff</v>
      </c>
      <c r="Q526" s="2" t="s">
        <v>8455</v>
      </c>
      <c r="R526" s="2"/>
      <c r="S526" s="2"/>
      <c r="T526" s="2"/>
      <c r="U526" s="2"/>
      <c r="V526" s="2"/>
    </row>
    <row r="527">
      <c r="A527" s="4">
        <v>44340.95167724537</v>
      </c>
      <c r="B527" s="2" t="s">
        <v>5183</v>
      </c>
      <c r="C527" s="2" t="s">
        <v>8456</v>
      </c>
      <c r="D527" s="2" t="s">
        <v>171</v>
      </c>
      <c r="E527" s="2" t="s">
        <v>289</v>
      </c>
      <c r="F527" s="2" t="s">
        <v>8457</v>
      </c>
      <c r="G527" s="2" t="s">
        <v>816</v>
      </c>
      <c r="H527" s="2" t="s">
        <v>1290</v>
      </c>
      <c r="I527" s="2" t="s">
        <v>8458</v>
      </c>
      <c r="J527" s="2" t="s">
        <v>197</v>
      </c>
      <c r="K527" s="2" t="s">
        <v>349</v>
      </c>
      <c r="L527" s="2" t="s">
        <v>1060</v>
      </c>
      <c r="M527" s="5">
        <v>44340.0</v>
      </c>
      <c r="N527" s="2" t="s">
        <v>8459</v>
      </c>
      <c r="O527" s="6" t="s">
        <v>8460</v>
      </c>
      <c r="P527" s="7" t="str">
        <f>HYPERLINK("https://drive.google.com/file/d/1NkCcGeoZf2CBrPcY0ExYWAC7ZX2PlgN0/view?usp=drivesdk","Prof.Dr Haval Khorshid Rafiq - Scientific research and its role in the academic performance of the teaching staff")</f>
        <v>Prof.Dr Haval Khorshid Rafiq - Scientific research and its role in the academic performance of the teaching staff</v>
      </c>
      <c r="Q527" s="2" t="s">
        <v>8461</v>
      </c>
      <c r="R527" s="2"/>
      <c r="S527" s="2"/>
      <c r="T527" s="2"/>
      <c r="U527" s="2"/>
      <c r="V527" s="2"/>
    </row>
    <row r="528">
      <c r="A528" s="4">
        <v>44340.95189162037</v>
      </c>
      <c r="B528" s="2" t="s">
        <v>5183</v>
      </c>
      <c r="C528" s="2" t="s">
        <v>8462</v>
      </c>
      <c r="D528" s="2" t="s">
        <v>158</v>
      </c>
      <c r="E528" s="2" t="s">
        <v>593</v>
      </c>
      <c r="F528" s="2" t="s">
        <v>8463</v>
      </c>
      <c r="G528" s="2" t="s">
        <v>8464</v>
      </c>
      <c r="H528" s="2" t="s">
        <v>223</v>
      </c>
      <c r="I528" s="2" t="s">
        <v>8465</v>
      </c>
      <c r="J528" s="2" t="s">
        <v>177</v>
      </c>
      <c r="K528" s="2" t="s">
        <v>349</v>
      </c>
      <c r="L528" s="2" t="s">
        <v>1060</v>
      </c>
      <c r="M528" s="5">
        <v>44340.0</v>
      </c>
      <c r="N528" s="2" t="s">
        <v>8466</v>
      </c>
      <c r="O528" s="6" t="s">
        <v>8467</v>
      </c>
      <c r="P528" s="7" t="str">
        <f>HYPERLINK("https://drive.google.com/file/d/1nI3jSquLQTcS2C8QLJl5r5Xx39j_82Qv/view?usp=drivesdk","Saba yaseen fathi  - Scientific research and its role in the academic performance of the teaching staff")</f>
        <v>Saba yaseen fathi  - Scientific research and its role in the academic performance of the teaching staff</v>
      </c>
      <c r="Q528" s="2" t="s">
        <v>8468</v>
      </c>
      <c r="R528" s="2"/>
      <c r="S528" s="2"/>
      <c r="T528" s="2"/>
      <c r="U528" s="2"/>
      <c r="V528" s="2"/>
    </row>
    <row r="529">
      <c r="A529" s="4">
        <v>44340.95195549769</v>
      </c>
      <c r="B529" s="2" t="s">
        <v>5183</v>
      </c>
      <c r="C529" s="2" t="s">
        <v>1876</v>
      </c>
      <c r="D529" s="2" t="s">
        <v>171</v>
      </c>
      <c r="E529" s="2" t="s">
        <v>202</v>
      </c>
      <c r="F529" s="2" t="s">
        <v>1464</v>
      </c>
      <c r="G529" s="2" t="s">
        <v>370</v>
      </c>
      <c r="H529" s="2" t="s">
        <v>1290</v>
      </c>
      <c r="I529" s="2" t="s">
        <v>1877</v>
      </c>
      <c r="J529" s="2" t="s">
        <v>197</v>
      </c>
      <c r="K529" s="2" t="s">
        <v>710</v>
      </c>
      <c r="L529" s="2" t="s">
        <v>1060</v>
      </c>
      <c r="M529" s="5">
        <v>44340.0</v>
      </c>
      <c r="N529" s="2" t="s">
        <v>8469</v>
      </c>
      <c r="O529" s="6" t="s">
        <v>8470</v>
      </c>
      <c r="P529" s="7" t="str">
        <f>HYPERLINK("https://drive.google.com/file/d/1EM3eKcesZU82lm50GLjKmXsqlceiEZ_4/view?usp=drivesdk","bebak mohammed alikhan - Scientific research and its role in the academic performance of the teaching staff")</f>
        <v>bebak mohammed alikhan - Scientific research and its role in the academic performance of the teaching staff</v>
      </c>
      <c r="Q529" s="2" t="s">
        <v>8471</v>
      </c>
      <c r="R529" s="2"/>
      <c r="S529" s="2"/>
      <c r="T529" s="2"/>
      <c r="U529" s="2"/>
      <c r="V529" s="2"/>
    </row>
    <row r="530">
      <c r="A530" s="4">
        <v>44340.952010925925</v>
      </c>
      <c r="B530" s="2" t="s">
        <v>5183</v>
      </c>
      <c r="C530" s="2" t="s">
        <v>8472</v>
      </c>
      <c r="D530" s="2" t="s">
        <v>158</v>
      </c>
      <c r="E530" s="2" t="s">
        <v>159</v>
      </c>
      <c r="F530" s="2" t="s">
        <v>8473</v>
      </c>
      <c r="G530" s="2" t="s">
        <v>223</v>
      </c>
      <c r="H530" s="2" t="s">
        <v>223</v>
      </c>
      <c r="I530" s="2" t="s">
        <v>8474</v>
      </c>
      <c r="J530" s="2" t="s">
        <v>177</v>
      </c>
      <c r="K530" s="2" t="s">
        <v>349</v>
      </c>
      <c r="L530" s="2" t="s">
        <v>1060</v>
      </c>
      <c r="M530" s="5">
        <v>44340.0</v>
      </c>
      <c r="N530" s="2" t="s">
        <v>8475</v>
      </c>
      <c r="O530" s="6" t="s">
        <v>8476</v>
      </c>
      <c r="P530" s="7" t="str">
        <f>HYPERLINK("https://drive.google.com/file/d/1A5rwDyo899uUcVp3URoQV3zZm7JjGjag/view?usp=drivesdk","Reband kamaran hamawafaa - Scientific research and its role in the academic performance of the teaching staff")</f>
        <v>Reband kamaran hamawafaa - Scientific research and its role in the academic performance of the teaching staff</v>
      </c>
      <c r="Q530" s="2" t="s">
        <v>8477</v>
      </c>
      <c r="R530" s="2"/>
      <c r="S530" s="2"/>
      <c r="T530" s="2"/>
      <c r="U530" s="2"/>
      <c r="V530" s="2"/>
    </row>
    <row r="531">
      <c r="A531" s="4">
        <v>44340.952025300925</v>
      </c>
      <c r="B531" s="2" t="s">
        <v>5183</v>
      </c>
      <c r="C531" s="2" t="s">
        <v>8478</v>
      </c>
      <c r="D531" s="2" t="s">
        <v>158</v>
      </c>
      <c r="E531" s="2" t="s">
        <v>202</v>
      </c>
      <c r="F531" s="2" t="s">
        <v>309</v>
      </c>
      <c r="G531" s="2" t="s">
        <v>8479</v>
      </c>
      <c r="H531" s="2" t="s">
        <v>309</v>
      </c>
      <c r="I531" s="2" t="s">
        <v>8480</v>
      </c>
      <c r="J531" s="2" t="s">
        <v>207</v>
      </c>
      <c r="L531" s="2" t="s">
        <v>1060</v>
      </c>
      <c r="M531" s="5">
        <v>44340.0</v>
      </c>
      <c r="N531" s="2" t="s">
        <v>8481</v>
      </c>
      <c r="O531" s="6" t="s">
        <v>8482</v>
      </c>
      <c r="P531" s="7" t="str">
        <f>HYPERLINK("https://drive.google.com/file/d/1gK2fB2aHX62x85L3A1p9L7pjgdWJN0-l/view?usp=drivesdk","azad hassan abdulah - Scientific research and its role in the academic performance of the teaching staff")</f>
        <v>azad hassan abdulah - Scientific research and its role in the academic performance of the teaching staff</v>
      </c>
      <c r="Q531" s="2" t="s">
        <v>8483</v>
      </c>
      <c r="R531" s="2"/>
      <c r="S531" s="2"/>
      <c r="T531" s="2"/>
      <c r="U531" s="2"/>
      <c r="V531" s="2"/>
    </row>
    <row r="532">
      <c r="A532" s="4">
        <v>44340.95220413194</v>
      </c>
      <c r="B532" s="2" t="s">
        <v>5183</v>
      </c>
      <c r="C532" s="2" t="s">
        <v>3856</v>
      </c>
      <c r="D532" s="2" t="s">
        <v>171</v>
      </c>
      <c r="E532" s="2" t="s">
        <v>202</v>
      </c>
      <c r="F532" s="2" t="s">
        <v>229</v>
      </c>
      <c r="G532" s="8" t="s">
        <v>5129</v>
      </c>
      <c r="H532" s="8" t="s">
        <v>5130</v>
      </c>
      <c r="I532" s="2" t="s">
        <v>3857</v>
      </c>
      <c r="J532" s="2" t="s">
        <v>197</v>
      </c>
      <c r="L532" s="2" t="s">
        <v>1060</v>
      </c>
      <c r="M532" s="5">
        <v>44340.0</v>
      </c>
      <c r="N532" s="2" t="s">
        <v>8484</v>
      </c>
      <c r="O532" s="6" t="s">
        <v>8485</v>
      </c>
      <c r="P532" s="7" t="str">
        <f>HYPERLINK("https://drive.google.com/file/d/1Bd8XbKYnZyd0_-lN8Q71lvWbLE4yiLqM/view?usp=drivesdk","nasih othman hamadamin - Scientific research and its role in the academic performance of the teaching staff")</f>
        <v>nasih othman hamadamin - Scientific research and its role in the academic performance of the teaching staff</v>
      </c>
      <c r="Q532" s="2" t="s">
        <v>8486</v>
      </c>
      <c r="R532" s="2"/>
      <c r="S532" s="2"/>
      <c r="T532" s="2"/>
      <c r="U532" s="2"/>
      <c r="V532" s="2"/>
    </row>
    <row r="533">
      <c r="A533" s="4">
        <v>44340.952303495375</v>
      </c>
      <c r="B533" s="2" t="s">
        <v>5183</v>
      </c>
      <c r="C533" s="2" t="s">
        <v>8487</v>
      </c>
      <c r="D533" s="2" t="s">
        <v>171</v>
      </c>
      <c r="E533" s="2" t="s">
        <v>202</v>
      </c>
      <c r="F533" s="2" t="s">
        <v>6804</v>
      </c>
      <c r="G533" s="2" t="s">
        <v>8488</v>
      </c>
      <c r="H533" s="2" t="s">
        <v>8489</v>
      </c>
      <c r="I533" s="2" t="s">
        <v>6807</v>
      </c>
      <c r="J533" s="2" t="s">
        <v>177</v>
      </c>
      <c r="K533" s="2" t="s">
        <v>8490</v>
      </c>
      <c r="L533" s="2" t="s">
        <v>1060</v>
      </c>
      <c r="M533" s="5">
        <v>44340.0</v>
      </c>
      <c r="N533" s="2" t="s">
        <v>8491</v>
      </c>
      <c r="O533" s="6" t="s">
        <v>8492</v>
      </c>
      <c r="P533" s="7" t="str">
        <f>HYPERLINK("https://drive.google.com/file/d/1TsVKX-wu2fNUMhm7ImfQumwumd9ULKZw/view?usp=drivesdk","ASISTANT PORF.DR.RADHWAN H. JAMEEL - Scientific research and its role in the academic performance of the teaching staff")</f>
        <v>ASISTANT PORF.DR.RADHWAN H. JAMEEL - Scientific research and its role in the academic performance of the teaching staff</v>
      </c>
      <c r="Q533" s="2" t="s">
        <v>8493</v>
      </c>
      <c r="R533" s="2"/>
      <c r="S533" s="2"/>
      <c r="T533" s="2"/>
      <c r="U533" s="2"/>
      <c r="V533" s="2"/>
    </row>
    <row r="534">
      <c r="A534" s="4">
        <v>44340.95241511574</v>
      </c>
      <c r="B534" s="2" t="s">
        <v>5183</v>
      </c>
      <c r="C534" s="2" t="s">
        <v>7268</v>
      </c>
      <c r="D534" s="2" t="s">
        <v>171</v>
      </c>
      <c r="E534" s="2" t="s">
        <v>172</v>
      </c>
      <c r="F534" s="2" t="s">
        <v>152</v>
      </c>
      <c r="G534" s="2" t="s">
        <v>153</v>
      </c>
      <c r="H534" s="2" t="s">
        <v>341</v>
      </c>
      <c r="I534" s="2" t="s">
        <v>437</v>
      </c>
      <c r="J534" s="2" t="s">
        <v>177</v>
      </c>
      <c r="L534" s="2" t="s">
        <v>1060</v>
      </c>
      <c r="M534" s="5">
        <v>44340.0</v>
      </c>
      <c r="N534" s="2" t="s">
        <v>8494</v>
      </c>
      <c r="O534" s="6" t="s">
        <v>8495</v>
      </c>
      <c r="P534" s="7" t="str">
        <f>HYPERLINK("https://drive.google.com/file/d/16-Gt-P4C9rGtKg4BRi4YO_jH2iiq9yFc/view?usp=drivesdk","Dr. NAQEE HAMZAH JASIM  AL SIYAF - Scientific research and its role in the academic performance of the teaching staff")</f>
        <v>Dr. NAQEE HAMZAH JASIM  AL SIYAF - Scientific research and its role in the academic performance of the teaching staff</v>
      </c>
      <c r="Q534" s="2" t="s">
        <v>8496</v>
      </c>
      <c r="R534" s="2"/>
      <c r="S534" s="2"/>
      <c r="T534" s="2"/>
      <c r="U534" s="2"/>
      <c r="V534" s="2"/>
    </row>
    <row r="535">
      <c r="A535" s="4">
        <v>44340.95248739583</v>
      </c>
      <c r="B535" s="2" t="s">
        <v>5183</v>
      </c>
      <c r="C535" s="2" t="s">
        <v>8437</v>
      </c>
      <c r="D535" s="2" t="s">
        <v>158</v>
      </c>
      <c r="E535" s="2" t="s">
        <v>172</v>
      </c>
      <c r="F535" s="2" t="s">
        <v>8438</v>
      </c>
      <c r="G535" s="2" t="s">
        <v>8439</v>
      </c>
      <c r="H535" s="2" t="s">
        <v>431</v>
      </c>
      <c r="I535" s="2" t="s">
        <v>1387</v>
      </c>
      <c r="J535" s="2" t="s">
        <v>177</v>
      </c>
      <c r="L535" s="2" t="s">
        <v>1060</v>
      </c>
      <c r="M535" s="5">
        <v>44340.0</v>
      </c>
      <c r="N535" s="2" t="s">
        <v>8497</v>
      </c>
      <c r="O535" s="6" t="s">
        <v>8498</v>
      </c>
      <c r="P535" s="7" t="str">
        <f>HYPERLINK("https://drive.google.com/file/d/1-GcC68xaaz6hXkQQ-N-qITdIsrODg52t/view?usp=drivesdk","Rahil Abubaker Mohammed  - Scientific research and its role in the academic performance of the teaching staff")</f>
        <v>Rahil Abubaker Mohammed  - Scientific research and its role in the academic performance of the teaching staff</v>
      </c>
      <c r="Q535" s="2" t="s">
        <v>8499</v>
      </c>
      <c r="R535" s="2"/>
      <c r="S535" s="2"/>
      <c r="T535" s="2"/>
      <c r="U535" s="2"/>
      <c r="V535" s="2"/>
    </row>
    <row r="536">
      <c r="A536" s="4">
        <v>44340.952714513885</v>
      </c>
      <c r="B536" s="2" t="s">
        <v>5183</v>
      </c>
      <c r="C536" s="2" t="s">
        <v>8500</v>
      </c>
      <c r="D536" s="2" t="s">
        <v>171</v>
      </c>
      <c r="E536" s="2" t="s">
        <v>172</v>
      </c>
      <c r="F536" s="2" t="s">
        <v>8501</v>
      </c>
      <c r="G536" s="2" t="s">
        <v>8502</v>
      </c>
      <c r="H536" s="2" t="s">
        <v>223</v>
      </c>
      <c r="I536" s="2" t="s">
        <v>8503</v>
      </c>
      <c r="J536" s="2" t="s">
        <v>164</v>
      </c>
      <c r="K536" s="2" t="s">
        <v>8504</v>
      </c>
      <c r="L536" s="2" t="s">
        <v>1060</v>
      </c>
      <c r="M536" s="5">
        <v>44340.0</v>
      </c>
      <c r="N536" s="2" t="s">
        <v>8505</v>
      </c>
      <c r="O536" s="6" t="s">
        <v>8506</v>
      </c>
      <c r="P536" s="7" t="str">
        <f>HYPERLINK("https://drive.google.com/file/d/1pLOt2S_bp3pGWIza13idYtilbbbOYtpA/view?usp=drivesdk","Amanj Ali hussain - Scientific research and its role in the academic performance of the teaching staff")</f>
        <v>Amanj Ali hussain - Scientific research and its role in the academic performance of the teaching staff</v>
      </c>
      <c r="Q536" s="2" t="s">
        <v>8507</v>
      </c>
      <c r="R536" s="2"/>
      <c r="S536" s="2"/>
      <c r="T536" s="2"/>
      <c r="U536" s="2"/>
      <c r="V536" s="2"/>
    </row>
    <row r="537">
      <c r="A537" s="4">
        <v>44340.95293459491</v>
      </c>
      <c r="B537" s="2" t="s">
        <v>5183</v>
      </c>
      <c r="C537" s="2" t="s">
        <v>8508</v>
      </c>
      <c r="D537" s="2" t="s">
        <v>171</v>
      </c>
      <c r="E537" s="2" t="s">
        <v>202</v>
      </c>
      <c r="F537" s="2" t="s">
        <v>1464</v>
      </c>
      <c r="G537" s="2" t="s">
        <v>223</v>
      </c>
      <c r="H537" s="2" t="s">
        <v>1290</v>
      </c>
      <c r="I537" s="2" t="s">
        <v>8509</v>
      </c>
      <c r="J537" s="2" t="s">
        <v>177</v>
      </c>
      <c r="K537" s="2" t="s">
        <v>8510</v>
      </c>
      <c r="L537" s="2" t="s">
        <v>1060</v>
      </c>
      <c r="M537" s="5">
        <v>44340.0</v>
      </c>
      <c r="N537" s="2" t="s">
        <v>8511</v>
      </c>
      <c r="O537" s="6" t="s">
        <v>8512</v>
      </c>
      <c r="P537" s="7" t="str">
        <f>HYPERLINK("https://drive.google.com/file/d/1YJqfQlk13N0LcULd0Xy4TWHtKT_RV0rx/view?usp=drivesdk","Mohammed ibrahim kanan - Scientific research and its role in the academic performance of the teaching staff")</f>
        <v>Mohammed ibrahim kanan - Scientific research and its role in the academic performance of the teaching staff</v>
      </c>
      <c r="Q537" s="2" t="s">
        <v>8513</v>
      </c>
      <c r="R537" s="2"/>
      <c r="S537" s="2"/>
      <c r="T537" s="2"/>
      <c r="U537" s="2"/>
      <c r="V537" s="2"/>
    </row>
    <row r="538">
      <c r="A538" s="4">
        <v>44340.95322966435</v>
      </c>
      <c r="B538" s="2" t="s">
        <v>5183</v>
      </c>
      <c r="C538" s="2" t="s">
        <v>1942</v>
      </c>
      <c r="D538" s="2" t="s">
        <v>171</v>
      </c>
      <c r="E538" s="2" t="s">
        <v>289</v>
      </c>
      <c r="F538" s="8" t="s">
        <v>6725</v>
      </c>
      <c r="G538" s="8" t="s">
        <v>6726</v>
      </c>
      <c r="H538" s="8" t="s">
        <v>1449</v>
      </c>
      <c r="I538" s="2" t="s">
        <v>1945</v>
      </c>
      <c r="J538" s="2" t="s">
        <v>197</v>
      </c>
      <c r="K538" s="2" t="s">
        <v>845</v>
      </c>
      <c r="L538" s="2" t="s">
        <v>1060</v>
      </c>
      <c r="M538" s="5">
        <v>44340.0</v>
      </c>
      <c r="N538" s="2" t="s">
        <v>8514</v>
      </c>
      <c r="O538" s="6" t="s">
        <v>8515</v>
      </c>
      <c r="P538" s="7" t="str">
        <f>HYPERLINK("https://drive.google.com/file/d/1JDeIxczboUh5Q6bRjMzEID241dN0RINc/view?usp=drivesdk","Goran Maaroof Qader - Scientific research and its role in the academic performance of the teaching staff")</f>
        <v>Goran Maaroof Qader - Scientific research and its role in the academic performance of the teaching staff</v>
      </c>
      <c r="Q538" s="2" t="s">
        <v>8516</v>
      </c>
      <c r="R538" s="2"/>
      <c r="S538" s="2"/>
      <c r="T538" s="2"/>
      <c r="U538" s="2"/>
      <c r="V538" s="2"/>
    </row>
    <row r="539">
      <c r="A539" s="4">
        <v>44340.95329356482</v>
      </c>
      <c r="B539" s="2" t="s">
        <v>5183</v>
      </c>
      <c r="C539" s="2" t="s">
        <v>1392</v>
      </c>
      <c r="D539" s="2" t="s">
        <v>171</v>
      </c>
      <c r="E539" s="2" t="s">
        <v>172</v>
      </c>
      <c r="F539" s="2" t="s">
        <v>8517</v>
      </c>
      <c r="G539" s="2" t="s">
        <v>7174</v>
      </c>
      <c r="H539" s="2" t="s">
        <v>7174</v>
      </c>
      <c r="I539" s="2" t="s">
        <v>1395</v>
      </c>
      <c r="J539" s="2" t="s">
        <v>164</v>
      </c>
      <c r="K539" s="2" t="s">
        <v>565</v>
      </c>
      <c r="L539" s="2" t="s">
        <v>1060</v>
      </c>
      <c r="M539" s="5">
        <v>44340.0</v>
      </c>
      <c r="N539" s="2" t="s">
        <v>8518</v>
      </c>
      <c r="O539" s="6" t="s">
        <v>8519</v>
      </c>
      <c r="P539" s="7" t="str">
        <f>HYPERLINK("https://drive.google.com/file/d/1OOv65EVS3VP6G3vgfIbCJa5na0uShSt8/view?usp=drivesdk","nawzhin bakhtyear salih - Scientific research and its role in the academic performance of the teaching staff")</f>
        <v>nawzhin bakhtyear salih - Scientific research and its role in the academic performance of the teaching staff</v>
      </c>
      <c r="Q539" s="2" t="s">
        <v>8520</v>
      </c>
      <c r="R539" s="2"/>
      <c r="S539" s="2"/>
      <c r="T539" s="2"/>
      <c r="U539" s="2"/>
      <c r="V539" s="2"/>
    </row>
    <row r="540">
      <c r="A540" s="4">
        <v>44340.95364317129</v>
      </c>
      <c r="B540" s="2" t="s">
        <v>5183</v>
      </c>
      <c r="C540" s="2" t="s">
        <v>8521</v>
      </c>
      <c r="D540" s="2" t="s">
        <v>158</v>
      </c>
      <c r="E540" s="2" t="s">
        <v>159</v>
      </c>
      <c r="F540" s="2" t="s">
        <v>8522</v>
      </c>
      <c r="G540" s="2" t="s">
        <v>8523</v>
      </c>
      <c r="H540" s="2" t="s">
        <v>6668</v>
      </c>
      <c r="I540" s="2" t="s">
        <v>8524</v>
      </c>
      <c r="J540" s="2" t="s">
        <v>187</v>
      </c>
      <c r="K540" s="2" t="s">
        <v>8525</v>
      </c>
      <c r="L540" s="2" t="s">
        <v>1060</v>
      </c>
      <c r="M540" s="5">
        <v>44340.0</v>
      </c>
      <c r="N540" s="2" t="s">
        <v>8526</v>
      </c>
      <c r="O540" s="6" t="s">
        <v>8527</v>
      </c>
      <c r="P540" s="7" t="str">
        <f>HYPERLINK("https://drive.google.com/file/d/1W6mnJ6R1QHU7VpNcnuilLpmSbeKDCZeq/view?usp=drivesdk","Mohammed qaidar mohammed - Scientific research and its role in the academic performance of the teaching staff")</f>
        <v>Mohammed qaidar mohammed - Scientific research and its role in the academic performance of the teaching staff</v>
      </c>
      <c r="Q540" s="2" t="s">
        <v>8528</v>
      </c>
      <c r="R540" s="2"/>
      <c r="S540" s="2"/>
      <c r="T540" s="2"/>
      <c r="U540" s="2"/>
      <c r="V540" s="2"/>
    </row>
    <row r="541">
      <c r="A541" s="4">
        <v>44340.95365653935</v>
      </c>
      <c r="B541" s="2" t="s">
        <v>5183</v>
      </c>
      <c r="C541" s="2" t="s">
        <v>937</v>
      </c>
      <c r="D541" s="2" t="s">
        <v>158</v>
      </c>
      <c r="E541" s="2" t="s">
        <v>159</v>
      </c>
      <c r="F541" s="2" t="s">
        <v>610</v>
      </c>
      <c r="G541" s="2" t="s">
        <v>245</v>
      </c>
      <c r="H541" s="2" t="s">
        <v>1249</v>
      </c>
      <c r="I541" s="2" t="s">
        <v>319</v>
      </c>
      <c r="J541" s="2" t="s">
        <v>177</v>
      </c>
      <c r="L541" s="2" t="s">
        <v>1060</v>
      </c>
      <c r="M541" s="5">
        <v>44340.0</v>
      </c>
      <c r="N541" s="2" t="s">
        <v>8529</v>
      </c>
      <c r="O541" s="6" t="s">
        <v>8530</v>
      </c>
      <c r="P541" s="7" t="str">
        <f>HYPERLINK("https://drive.google.com/file/d/17yGqUFDOdbHzP9W3ynoZaGWyniswdvMX/view?usp=drivesdk","AMJAD AHMED JUMAAH - Scientific research and its role in the academic performance of the teaching staff")</f>
        <v>AMJAD AHMED JUMAAH - Scientific research and its role in the academic performance of the teaching staff</v>
      </c>
      <c r="Q541" s="2" t="s">
        <v>8531</v>
      </c>
      <c r="R541" s="2"/>
      <c r="S541" s="2"/>
      <c r="T541" s="2"/>
      <c r="U541" s="2"/>
      <c r="V541" s="2"/>
    </row>
    <row r="542">
      <c r="A542" s="4">
        <v>44340.953725555555</v>
      </c>
      <c r="B542" s="2" t="s">
        <v>5183</v>
      </c>
      <c r="C542" s="2" t="s">
        <v>8532</v>
      </c>
      <c r="D542" s="2" t="s">
        <v>1016</v>
      </c>
      <c r="E542" s="2" t="s">
        <v>593</v>
      </c>
      <c r="F542" s="2" t="s">
        <v>815</v>
      </c>
      <c r="G542" s="2" t="s">
        <v>8533</v>
      </c>
      <c r="H542" s="2" t="s">
        <v>816</v>
      </c>
      <c r="I542" s="2" t="s">
        <v>8534</v>
      </c>
      <c r="J542" s="2" t="s">
        <v>177</v>
      </c>
      <c r="L542" s="2" t="s">
        <v>1060</v>
      </c>
      <c r="M542" s="5">
        <v>44340.0</v>
      </c>
      <c r="N542" s="2" t="s">
        <v>8535</v>
      </c>
      <c r="O542" s="6" t="s">
        <v>8536</v>
      </c>
      <c r="P542" s="7" t="str">
        <f>HYPERLINK("https://drive.google.com/file/d/1XrHism9-MFSeeX5VVrjI92LFr_NI6gjf/view?usp=drivesdk","Rahma Saud AbdulGhani  - Scientific research and its role in the academic performance of the teaching staff")</f>
        <v>Rahma Saud AbdulGhani  - Scientific research and its role in the academic performance of the teaching staff</v>
      </c>
      <c r="Q542" s="2" t="s">
        <v>8537</v>
      </c>
      <c r="R542" s="2"/>
      <c r="S542" s="2"/>
      <c r="T542" s="2"/>
      <c r="U542" s="2"/>
      <c r="V542" s="2"/>
    </row>
    <row r="543">
      <c r="A543" s="4">
        <v>44340.953919050924</v>
      </c>
      <c r="B543" s="2" t="s">
        <v>5183</v>
      </c>
      <c r="C543" s="2" t="s">
        <v>937</v>
      </c>
      <c r="D543" s="2" t="s">
        <v>158</v>
      </c>
      <c r="E543" s="2" t="s">
        <v>159</v>
      </c>
      <c r="F543" s="2" t="s">
        <v>610</v>
      </c>
      <c r="G543" s="2" t="s">
        <v>245</v>
      </c>
      <c r="H543" s="2" t="s">
        <v>1249</v>
      </c>
      <c r="I543" s="2" t="s">
        <v>319</v>
      </c>
      <c r="J543" s="2" t="s">
        <v>177</v>
      </c>
      <c r="L543" s="2" t="s">
        <v>1060</v>
      </c>
      <c r="M543" s="5">
        <v>44340.0</v>
      </c>
      <c r="N543" s="2" t="s">
        <v>8538</v>
      </c>
      <c r="O543" s="6" t="s">
        <v>8539</v>
      </c>
      <c r="P543" s="7" t="str">
        <f>HYPERLINK("https://drive.google.com/file/d/1g6A8eIWcY09nNgorYH1q15Xv6bJJFLHx/view?usp=drivesdk","AMJAD AHMED JUMAAH - Scientific research and its role in the academic performance of the teaching staff")</f>
        <v>AMJAD AHMED JUMAAH - Scientific research and its role in the academic performance of the teaching staff</v>
      </c>
      <c r="Q543" s="2" t="s">
        <v>8531</v>
      </c>
      <c r="R543" s="2"/>
      <c r="S543" s="2"/>
      <c r="T543" s="2"/>
      <c r="U543" s="2"/>
      <c r="V543" s="2"/>
    </row>
    <row r="544">
      <c r="A544" s="4">
        <v>44340.954366770835</v>
      </c>
      <c r="B544" s="2" t="s">
        <v>5183</v>
      </c>
      <c r="C544" s="2" t="s">
        <v>8540</v>
      </c>
      <c r="D544" s="2" t="s">
        <v>1016</v>
      </c>
      <c r="E544" s="2" t="s">
        <v>593</v>
      </c>
      <c r="F544" s="2" t="s">
        <v>8541</v>
      </c>
      <c r="G544" s="2" t="s">
        <v>8147</v>
      </c>
      <c r="H544" s="2" t="s">
        <v>8147</v>
      </c>
      <c r="I544" s="2" t="s">
        <v>8542</v>
      </c>
      <c r="J544" s="2" t="s">
        <v>177</v>
      </c>
      <c r="K544" s="2" t="s">
        <v>7749</v>
      </c>
      <c r="L544" s="2" t="s">
        <v>1060</v>
      </c>
      <c r="M544" s="5">
        <v>44340.0</v>
      </c>
      <c r="N544" s="2" t="s">
        <v>8543</v>
      </c>
      <c r="O544" s="6" t="s">
        <v>8544</v>
      </c>
      <c r="P544" s="7" t="str">
        <f>HYPERLINK("https://drive.google.com/file/d/1XckwnqSywSVoVfVL7aZnhU7LFcXXFgDv/view?usp=drivesdk","Zenab saud abdulkane  - Scientific research and its role in the academic performance of the teaching staff")</f>
        <v>Zenab saud abdulkane  - Scientific research and its role in the academic performance of the teaching staff</v>
      </c>
      <c r="Q544" s="2" t="s">
        <v>8545</v>
      </c>
      <c r="R544" s="2"/>
      <c r="S544" s="2"/>
      <c r="T544" s="2"/>
      <c r="U544" s="2"/>
      <c r="V544" s="2"/>
    </row>
    <row r="545">
      <c r="A545" s="4">
        <v>44340.954527187496</v>
      </c>
      <c r="B545" s="2" t="s">
        <v>5183</v>
      </c>
      <c r="C545" s="2" t="s">
        <v>8546</v>
      </c>
      <c r="D545" s="2" t="s">
        <v>171</v>
      </c>
      <c r="E545" s="2" t="s">
        <v>202</v>
      </c>
      <c r="F545" s="2" t="s">
        <v>1384</v>
      </c>
      <c r="G545" s="2" t="s">
        <v>8547</v>
      </c>
      <c r="H545" s="2" t="s">
        <v>1689</v>
      </c>
      <c r="I545" s="2" t="s">
        <v>8548</v>
      </c>
      <c r="J545" s="2" t="s">
        <v>187</v>
      </c>
      <c r="L545" s="2" t="s">
        <v>1060</v>
      </c>
      <c r="M545" s="5">
        <v>44340.0</v>
      </c>
      <c r="N545" s="2" t="s">
        <v>8549</v>
      </c>
      <c r="O545" s="6" t="s">
        <v>8550</v>
      </c>
      <c r="P545" s="7" t="str">
        <f>HYPERLINK("https://drive.google.com/file/d/1rJvrTr6lM8061RkGQ21wPrOm0ns7-KcF/view?usp=drivesdk","Hussein Shafeeq Shwani - Scientific research and its role in the academic performance of the teaching staff")</f>
        <v>Hussein Shafeeq Shwani - Scientific research and its role in the academic performance of the teaching staff</v>
      </c>
      <c r="Q545" s="2" t="s">
        <v>8551</v>
      </c>
      <c r="R545" s="2"/>
      <c r="S545" s="2"/>
      <c r="T545" s="2"/>
      <c r="U545" s="2"/>
      <c r="V545" s="2"/>
    </row>
    <row r="546">
      <c r="A546" s="4">
        <v>44340.95484436343</v>
      </c>
      <c r="B546" s="2" t="s">
        <v>5183</v>
      </c>
      <c r="C546" s="2" t="s">
        <v>8552</v>
      </c>
      <c r="D546" s="2" t="s">
        <v>171</v>
      </c>
      <c r="E546" s="2" t="s">
        <v>202</v>
      </c>
      <c r="F546" s="2" t="s">
        <v>6380</v>
      </c>
      <c r="G546" s="2" t="s">
        <v>7174</v>
      </c>
      <c r="H546" s="2" t="s">
        <v>8553</v>
      </c>
      <c r="I546" s="2" t="s">
        <v>8554</v>
      </c>
      <c r="J546" s="2" t="s">
        <v>197</v>
      </c>
      <c r="K546" s="2" t="s">
        <v>565</v>
      </c>
      <c r="L546" s="2" t="s">
        <v>1060</v>
      </c>
      <c r="M546" s="5">
        <v>44340.0</v>
      </c>
      <c r="N546" s="2" t="s">
        <v>8555</v>
      </c>
      <c r="O546" s="6" t="s">
        <v>8556</v>
      </c>
      <c r="P546" s="7" t="str">
        <f>HYPERLINK("https://drive.google.com/file/d/14pY8wqJ_GikSXL_3pr1pfWaz17aEm0rU/view?usp=drivesdk","sarko mohammed saloh - Scientific research and its role in the academic performance of the teaching staff")</f>
        <v>sarko mohammed saloh - Scientific research and its role in the academic performance of the teaching staff</v>
      </c>
      <c r="Q546" s="2" t="s">
        <v>8557</v>
      </c>
      <c r="R546" s="2"/>
      <c r="S546" s="2"/>
      <c r="T546" s="2"/>
      <c r="U546" s="2"/>
      <c r="V546" s="2"/>
    </row>
    <row r="547">
      <c r="A547" s="4">
        <v>44340.95501331019</v>
      </c>
      <c r="B547" s="2" t="s">
        <v>5183</v>
      </c>
      <c r="C547" s="2" t="s">
        <v>8558</v>
      </c>
      <c r="D547" s="2" t="s">
        <v>171</v>
      </c>
      <c r="E547" s="2" t="s">
        <v>289</v>
      </c>
      <c r="F547" s="2" t="s">
        <v>6039</v>
      </c>
      <c r="G547" s="2" t="s">
        <v>8559</v>
      </c>
      <c r="H547" s="2" t="s">
        <v>223</v>
      </c>
      <c r="I547" s="2" t="s">
        <v>8560</v>
      </c>
      <c r="J547" s="2" t="s">
        <v>177</v>
      </c>
      <c r="L547" s="2" t="s">
        <v>1060</v>
      </c>
      <c r="M547" s="5">
        <v>44340.0</v>
      </c>
      <c r="N547" s="2" t="s">
        <v>8561</v>
      </c>
      <c r="O547" s="6" t="s">
        <v>8562</v>
      </c>
      <c r="P547" s="7" t="str">
        <f>HYPERLINK("https://drive.google.com/file/d/10K0ZfyGUHlyeXY8N58KOQFFr38u1yD8S/view?usp=drivesdk","Ali qader othman  - Scientific research and its role in the academic performance of the teaching staff")</f>
        <v>Ali qader othman  - Scientific research and its role in the academic performance of the teaching staff</v>
      </c>
      <c r="Q547" s="2" t="s">
        <v>8563</v>
      </c>
      <c r="R547" s="2"/>
      <c r="S547" s="2"/>
      <c r="T547" s="2"/>
      <c r="U547" s="2"/>
      <c r="V547" s="2"/>
    </row>
    <row r="548">
      <c r="A548" s="4">
        <v>44340.95544288194</v>
      </c>
      <c r="B548" s="2" t="s">
        <v>5183</v>
      </c>
      <c r="C548" s="2" t="s">
        <v>8564</v>
      </c>
      <c r="D548" s="2" t="s">
        <v>171</v>
      </c>
      <c r="E548" s="2" t="s">
        <v>202</v>
      </c>
      <c r="F548" s="2" t="s">
        <v>173</v>
      </c>
      <c r="G548" s="2" t="s">
        <v>222</v>
      </c>
      <c r="H548" s="2" t="s">
        <v>8565</v>
      </c>
      <c r="I548" s="2" t="s">
        <v>7701</v>
      </c>
      <c r="J548" s="2" t="s">
        <v>197</v>
      </c>
      <c r="L548" s="2" t="s">
        <v>1060</v>
      </c>
      <c r="M548" s="5">
        <v>44340.0</v>
      </c>
      <c r="N548" s="2" t="s">
        <v>8566</v>
      </c>
      <c r="O548" s="6" t="s">
        <v>8567</v>
      </c>
      <c r="P548" s="7" t="str">
        <f>HYPERLINK("https://drive.google.com/file/d/1UWamrekRzbfkqssciljSYpsXvsrQdC5h/view?usp=drivesdk","Hewa Abdulaziz Abdulrahman  - Scientific research and its role in the academic performance of the teaching staff")</f>
        <v>Hewa Abdulaziz Abdulrahman  - Scientific research and its role in the academic performance of the teaching staff</v>
      </c>
      <c r="Q548" s="2" t="s">
        <v>8568</v>
      </c>
      <c r="R548" s="2"/>
      <c r="S548" s="2"/>
      <c r="T548" s="2"/>
      <c r="U548" s="2"/>
      <c r="V548" s="2"/>
    </row>
    <row r="549">
      <c r="A549" s="4">
        <v>44340.95604841435</v>
      </c>
      <c r="B549" s="2" t="s">
        <v>5183</v>
      </c>
      <c r="C549" s="2" t="s">
        <v>7511</v>
      </c>
      <c r="D549" s="2" t="s">
        <v>171</v>
      </c>
      <c r="E549" s="8" t="s">
        <v>8119</v>
      </c>
      <c r="F549" s="8" t="s">
        <v>1408</v>
      </c>
      <c r="G549" s="8" t="s">
        <v>8120</v>
      </c>
      <c r="H549" s="8" t="s">
        <v>7513</v>
      </c>
      <c r="I549" s="2" t="s">
        <v>7514</v>
      </c>
      <c r="J549" s="2" t="s">
        <v>177</v>
      </c>
      <c r="K549" s="8" t="s">
        <v>661</v>
      </c>
      <c r="L549" s="2" t="s">
        <v>1060</v>
      </c>
      <c r="M549" s="5">
        <v>44340.0</v>
      </c>
      <c r="N549" s="2" t="s">
        <v>8569</v>
      </c>
      <c r="O549" s="6" t="s">
        <v>8570</v>
      </c>
      <c r="P549" s="7" t="str">
        <f>HYPERLINK("https://drive.google.com/file/d/1Jltq5hFCCYnJr8HeA5dX5l6em0SIk5mN/view?usp=drivesdk","Dunya najat rashid - Scientific research and its role in the academic performance of the teaching staff")</f>
        <v>Dunya najat rashid - Scientific research and its role in the academic performance of the teaching staff</v>
      </c>
      <c r="Q549" s="2" t="s">
        <v>8571</v>
      </c>
      <c r="R549" s="2"/>
      <c r="S549" s="2"/>
      <c r="T549" s="2"/>
      <c r="U549" s="2"/>
      <c r="V549" s="2"/>
    </row>
    <row r="550">
      <c r="A550" s="4">
        <v>44340.95644627315</v>
      </c>
      <c r="B550" s="2" t="s">
        <v>5183</v>
      </c>
      <c r="C550" s="8" t="s">
        <v>8572</v>
      </c>
      <c r="D550" s="2" t="s">
        <v>171</v>
      </c>
      <c r="E550" s="2" t="s">
        <v>289</v>
      </c>
      <c r="F550" s="8" t="s">
        <v>729</v>
      </c>
      <c r="G550" s="8" t="s">
        <v>8573</v>
      </c>
      <c r="H550" s="8" t="s">
        <v>8574</v>
      </c>
      <c r="I550" s="2" t="s">
        <v>8575</v>
      </c>
      <c r="J550" s="2" t="s">
        <v>197</v>
      </c>
      <c r="K550" s="8" t="s">
        <v>8576</v>
      </c>
      <c r="L550" s="2" t="s">
        <v>1060</v>
      </c>
      <c r="M550" s="5">
        <v>44340.0</v>
      </c>
      <c r="N550" s="2" t="s">
        <v>8577</v>
      </c>
      <c r="O550" s="6" t="s">
        <v>8578</v>
      </c>
      <c r="P550" s="7" t="str">
        <f>HYPERLINK("https://drive.google.com/file/d/1OTEjODhGulD4X8uDbdCFeLcYGCUUvpPD/view?usp=drivesdk","ا.د سعد منعم النعيمي الشيخلي  - Scientific research and its role in the academic performance of the teaching staff")</f>
        <v>ا.د سعد منعم النعيمي الشيخلي  - Scientific research and its role in the academic performance of the teaching staff</v>
      </c>
      <c r="Q550" s="2" t="s">
        <v>8579</v>
      </c>
      <c r="R550" s="2"/>
      <c r="S550" s="2"/>
      <c r="T550" s="2"/>
      <c r="U550" s="2"/>
      <c r="V550" s="2"/>
    </row>
    <row r="551">
      <c r="A551" s="4">
        <v>44340.95647150463</v>
      </c>
      <c r="B551" s="2" t="s">
        <v>5183</v>
      </c>
      <c r="C551" s="8" t="s">
        <v>8580</v>
      </c>
      <c r="D551" s="2" t="s">
        <v>158</v>
      </c>
      <c r="E551" s="2" t="s">
        <v>172</v>
      </c>
      <c r="F551" s="8" t="s">
        <v>8581</v>
      </c>
      <c r="G551" s="8" t="s">
        <v>8582</v>
      </c>
      <c r="H551" s="8" t="s">
        <v>8583</v>
      </c>
      <c r="I551" s="2" t="s">
        <v>8584</v>
      </c>
      <c r="J551" s="2" t="s">
        <v>197</v>
      </c>
      <c r="K551" s="8" t="s">
        <v>8585</v>
      </c>
      <c r="L551" s="2" t="s">
        <v>1060</v>
      </c>
      <c r="M551" s="5">
        <v>44340.0</v>
      </c>
      <c r="N551" s="2" t="s">
        <v>8586</v>
      </c>
      <c r="O551" s="6" t="s">
        <v>8587</v>
      </c>
      <c r="P551" s="7" t="str">
        <f>HYPERLINK("https://drive.google.com/file/d/1aa_Ho1k4BPNB5bafAu9om2oclhTXOOsO/view?usp=drivesdk","ناسك باقر قادر - Scientific research and its role in the academic performance of the teaching staff")</f>
        <v>ناسك باقر قادر - Scientific research and its role in the academic performance of the teaching staff</v>
      </c>
      <c r="Q551" s="2" t="s">
        <v>8588</v>
      </c>
      <c r="R551" s="2"/>
      <c r="S551" s="2"/>
      <c r="T551" s="2"/>
      <c r="U551" s="2"/>
      <c r="V551" s="2"/>
    </row>
    <row r="552">
      <c r="A552" s="4">
        <v>44340.95651372685</v>
      </c>
      <c r="B552" s="2" t="s">
        <v>5183</v>
      </c>
      <c r="C552" s="2" t="s">
        <v>8589</v>
      </c>
      <c r="D552" s="2" t="s">
        <v>158</v>
      </c>
      <c r="E552" s="2" t="s">
        <v>159</v>
      </c>
      <c r="F552" s="2" t="s">
        <v>1018</v>
      </c>
      <c r="G552" s="2" t="s">
        <v>153</v>
      </c>
      <c r="H552" s="2" t="s">
        <v>4272</v>
      </c>
      <c r="I552" s="2" t="s">
        <v>8590</v>
      </c>
      <c r="J552" s="2" t="s">
        <v>197</v>
      </c>
      <c r="L552" s="2" t="s">
        <v>1060</v>
      </c>
      <c r="M552" s="5">
        <v>44340.0</v>
      </c>
      <c r="N552" s="2" t="s">
        <v>8591</v>
      </c>
      <c r="O552" s="6" t="s">
        <v>8592</v>
      </c>
      <c r="P552" s="7" t="str">
        <f>HYPERLINK("https://drive.google.com/file/d/1riiDwNgxsFIBLvtDBdLqc-zDemqr7SP2/view?usp=drivesdk","nihad mohammed qadr - Scientific research and its role in the academic performance of the teaching staff")</f>
        <v>nihad mohammed qadr - Scientific research and its role in the academic performance of the teaching staff</v>
      </c>
      <c r="Q552" s="2" t="s">
        <v>8593</v>
      </c>
      <c r="R552" s="2"/>
      <c r="S552" s="2"/>
      <c r="T552" s="2"/>
      <c r="U552" s="2"/>
      <c r="V552" s="2"/>
    </row>
    <row r="553">
      <c r="A553" s="4">
        <v>44340.957174571755</v>
      </c>
      <c r="B553" s="2" t="s">
        <v>5183</v>
      </c>
      <c r="C553" s="2" t="s">
        <v>8594</v>
      </c>
      <c r="D553" s="2" t="s">
        <v>158</v>
      </c>
      <c r="E553" s="2" t="s">
        <v>159</v>
      </c>
      <c r="F553" s="2" t="s">
        <v>8595</v>
      </c>
      <c r="G553" s="2" t="s">
        <v>8596</v>
      </c>
      <c r="H553" s="2" t="s">
        <v>8596</v>
      </c>
      <c r="I553" s="2" t="s">
        <v>8597</v>
      </c>
      <c r="J553" s="2" t="s">
        <v>207</v>
      </c>
      <c r="K553" s="2" t="s">
        <v>349</v>
      </c>
      <c r="L553" s="2" t="s">
        <v>1060</v>
      </c>
      <c r="M553" s="5">
        <v>44340.0</v>
      </c>
      <c r="N553" s="2" t="s">
        <v>8598</v>
      </c>
      <c r="O553" s="6" t="s">
        <v>8599</v>
      </c>
      <c r="P553" s="7" t="str">
        <f>HYPERLINK("https://drive.google.com/file/d/10gHdRq8hmnJEAIabzy606ZX0_-FIsh9y/view?usp=drivesdk","Marwan kherow yaseen - Scientific research and its role in the academic performance of the teaching staff")</f>
        <v>Marwan kherow yaseen - Scientific research and its role in the academic performance of the teaching staff</v>
      </c>
      <c r="Q553" s="2" t="s">
        <v>8600</v>
      </c>
      <c r="R553" s="2"/>
      <c r="S553" s="2"/>
      <c r="T553" s="2"/>
      <c r="U553" s="2"/>
      <c r="V553" s="2"/>
    </row>
    <row r="554">
      <c r="A554" s="4">
        <v>44340.95811871528</v>
      </c>
      <c r="B554" s="2" t="s">
        <v>5183</v>
      </c>
      <c r="C554" s="2" t="s">
        <v>8601</v>
      </c>
      <c r="D554" s="2" t="s">
        <v>171</v>
      </c>
      <c r="E554" s="2" t="s">
        <v>202</v>
      </c>
      <c r="F554" s="8" t="s">
        <v>8602</v>
      </c>
      <c r="G554" s="8" t="s">
        <v>8603</v>
      </c>
      <c r="H554" s="8" t="s">
        <v>8604</v>
      </c>
      <c r="I554" s="2" t="s">
        <v>8605</v>
      </c>
      <c r="J554" s="2" t="s">
        <v>197</v>
      </c>
      <c r="K554" s="8" t="s">
        <v>8606</v>
      </c>
      <c r="L554" s="2" t="s">
        <v>1060</v>
      </c>
      <c r="M554" s="5">
        <v>44340.0</v>
      </c>
      <c r="N554" s="2" t="s">
        <v>8607</v>
      </c>
      <c r="O554" s="6" t="s">
        <v>8608</v>
      </c>
      <c r="P554" s="7" t="str">
        <f>HYPERLINK("https://drive.google.com/file/d/133ntS1fnqA4IWvwRQBdiObmabg9lbHg1/view?usp=drivesdk","Diman faraj karim  - Scientific research and its role in the academic performance of the teaching staff")</f>
        <v>Diman faraj karim  - Scientific research and its role in the academic performance of the teaching staff</v>
      </c>
      <c r="Q554" s="2" t="s">
        <v>8609</v>
      </c>
      <c r="R554" s="2"/>
      <c r="S554" s="2"/>
      <c r="T554" s="2"/>
      <c r="U554" s="2"/>
      <c r="V554" s="2"/>
    </row>
    <row r="555">
      <c r="A555" s="4">
        <v>44340.958521759254</v>
      </c>
      <c r="B555" s="2" t="s">
        <v>5183</v>
      </c>
      <c r="C555" s="2" t="s">
        <v>211</v>
      </c>
      <c r="D555" s="2" t="s">
        <v>6016</v>
      </c>
      <c r="E555" s="2" t="s">
        <v>159</v>
      </c>
      <c r="F555" s="2" t="s">
        <v>173</v>
      </c>
      <c r="G555" s="2" t="s">
        <v>471</v>
      </c>
      <c r="H555" s="2" t="s">
        <v>878</v>
      </c>
      <c r="I555" s="2" t="s">
        <v>216</v>
      </c>
      <c r="J555" s="2" t="s">
        <v>164</v>
      </c>
      <c r="K555" s="2" t="s">
        <v>6601</v>
      </c>
      <c r="L555" s="2" t="s">
        <v>1060</v>
      </c>
      <c r="M555" s="5">
        <v>44340.0</v>
      </c>
      <c r="N555" s="2" t="s">
        <v>8610</v>
      </c>
      <c r="O555" s="6" t="s">
        <v>8611</v>
      </c>
      <c r="P555" s="7" t="str">
        <f>HYPERLINK("https://drive.google.com/file/d/11L1dAQMOBlzRm-1xP21mEzGUagG4nnsq/view?usp=drivesdk","Ammar Jawhar Hussien - Scientific research and its role in the academic performance of the teaching staff")</f>
        <v>Ammar Jawhar Hussien - Scientific research and its role in the academic performance of the teaching staff</v>
      </c>
      <c r="Q555" s="2" t="s">
        <v>8612</v>
      </c>
      <c r="R555" s="2"/>
      <c r="S555" s="2"/>
      <c r="T555" s="2"/>
      <c r="U555" s="2"/>
      <c r="V555" s="2"/>
    </row>
    <row r="556">
      <c r="A556" s="4">
        <v>44340.95971039352</v>
      </c>
      <c r="B556" s="2" t="s">
        <v>5183</v>
      </c>
      <c r="C556" s="2" t="s">
        <v>8613</v>
      </c>
      <c r="D556" s="2" t="s">
        <v>171</v>
      </c>
      <c r="E556" s="2" t="s">
        <v>172</v>
      </c>
      <c r="F556" s="2" t="s">
        <v>8614</v>
      </c>
      <c r="G556" s="2" t="s">
        <v>8615</v>
      </c>
      <c r="H556" s="2" t="s">
        <v>8616</v>
      </c>
      <c r="I556" s="2" t="s">
        <v>8617</v>
      </c>
      <c r="J556" s="2" t="s">
        <v>164</v>
      </c>
      <c r="L556" s="2" t="s">
        <v>1060</v>
      </c>
      <c r="M556" s="5">
        <v>44340.0</v>
      </c>
      <c r="N556" s="2" t="s">
        <v>8618</v>
      </c>
      <c r="O556" s="6" t="s">
        <v>8619</v>
      </c>
      <c r="P556" s="7" t="str">
        <f>HYPERLINK("https://drive.google.com/file/d/1qt5DAdi83dVtIYxZ3TOfAIrgINnNDjFM/view?usp=drivesdk","Fuad nore saeed - Scientific research and its role in the academic performance of the teaching staff")</f>
        <v>Fuad nore saeed - Scientific research and its role in the academic performance of the teaching staff</v>
      </c>
      <c r="Q556" s="2" t="s">
        <v>8620</v>
      </c>
      <c r="R556" s="2"/>
      <c r="S556" s="2"/>
      <c r="T556" s="2"/>
      <c r="U556" s="2"/>
      <c r="V556" s="2"/>
    </row>
    <row r="557">
      <c r="A557" s="4">
        <v>44340.95986665509</v>
      </c>
      <c r="B557" s="2" t="s">
        <v>5183</v>
      </c>
      <c r="C557" s="2" t="s">
        <v>308</v>
      </c>
      <c r="D557" s="2" t="s">
        <v>158</v>
      </c>
      <c r="E557" s="2" t="s">
        <v>202</v>
      </c>
      <c r="F557" s="2" t="s">
        <v>309</v>
      </c>
      <c r="G557" s="2" t="s">
        <v>8479</v>
      </c>
      <c r="H557" s="2" t="s">
        <v>370</v>
      </c>
      <c r="I557" s="2" t="s">
        <v>8480</v>
      </c>
      <c r="J557" s="2" t="s">
        <v>207</v>
      </c>
      <c r="K557" s="2" t="s">
        <v>565</v>
      </c>
      <c r="L557" s="2" t="s">
        <v>1060</v>
      </c>
      <c r="M557" s="5">
        <v>44340.0</v>
      </c>
      <c r="N557" s="2" t="s">
        <v>8621</v>
      </c>
      <c r="O557" s="6" t="s">
        <v>8622</v>
      </c>
      <c r="P557" s="7" t="str">
        <f>HYPERLINK("https://drive.google.com/file/d/1NsuQPgfVjZaYs4HzO5SN-VS7aBUgsUNs/view?usp=drivesdk","azad hassan abdullah - Scientific research and its role in the academic performance of the teaching staff")</f>
        <v>azad hassan abdullah - Scientific research and its role in the academic performance of the teaching staff</v>
      </c>
      <c r="Q557" s="2" t="s">
        <v>8623</v>
      </c>
      <c r="R557" s="2"/>
      <c r="S557" s="2"/>
      <c r="T557" s="2"/>
      <c r="U557" s="2"/>
      <c r="V557" s="2"/>
    </row>
    <row r="558">
      <c r="A558" s="4">
        <v>44340.959946365736</v>
      </c>
      <c r="B558" s="2" t="s">
        <v>5183</v>
      </c>
      <c r="C558" s="2" t="s">
        <v>8624</v>
      </c>
      <c r="D558" s="2" t="s">
        <v>171</v>
      </c>
      <c r="E558" s="2" t="s">
        <v>289</v>
      </c>
      <c r="F558" s="2" t="s">
        <v>2834</v>
      </c>
      <c r="G558" s="2" t="s">
        <v>8206</v>
      </c>
      <c r="H558" s="2" t="s">
        <v>8625</v>
      </c>
      <c r="I558" s="2" t="s">
        <v>8197</v>
      </c>
      <c r="J558" s="2" t="s">
        <v>177</v>
      </c>
      <c r="K558" s="2" t="s">
        <v>565</v>
      </c>
      <c r="L558" s="2" t="s">
        <v>1060</v>
      </c>
      <c r="M558" s="5">
        <v>44340.0</v>
      </c>
      <c r="N558" s="2" t="s">
        <v>8626</v>
      </c>
      <c r="O558" s="6" t="s">
        <v>8627</v>
      </c>
      <c r="P558" s="7" t="str">
        <f>HYPERLINK("https://drive.google.com/file/d/1Ohz4E-zmEWCodEElUw-lwkoDHPvhRD1O/view?usp=drivesdk","Azad Hassan Qadir - Scientific research and its role in the academic performance of the teaching staff")</f>
        <v>Azad Hassan Qadir - Scientific research and its role in the academic performance of the teaching staff</v>
      </c>
      <c r="Q558" s="2" t="s">
        <v>8628</v>
      </c>
      <c r="R558" s="2"/>
      <c r="S558" s="2"/>
      <c r="T558" s="2"/>
      <c r="U558" s="2"/>
      <c r="V558" s="2"/>
    </row>
    <row r="559">
      <c r="A559" s="4">
        <v>44340.9609772338</v>
      </c>
      <c r="B559" s="2" t="s">
        <v>5183</v>
      </c>
      <c r="C559" s="2" t="s">
        <v>8629</v>
      </c>
      <c r="D559" s="2" t="s">
        <v>171</v>
      </c>
      <c r="E559" s="2" t="s">
        <v>202</v>
      </c>
      <c r="F559" s="2" t="s">
        <v>6380</v>
      </c>
      <c r="G559" s="2" t="s">
        <v>370</v>
      </c>
      <c r="H559" s="2" t="s">
        <v>370</v>
      </c>
      <c r="I559" s="2" t="s">
        <v>8630</v>
      </c>
      <c r="J559" s="2" t="s">
        <v>177</v>
      </c>
      <c r="K559" s="2" t="s">
        <v>8631</v>
      </c>
      <c r="L559" s="2" t="s">
        <v>1060</v>
      </c>
      <c r="M559" s="5">
        <v>44340.0</v>
      </c>
      <c r="N559" s="2" t="s">
        <v>8632</v>
      </c>
      <c r="O559" s="6" t="s">
        <v>8633</v>
      </c>
      <c r="P559" s="7" t="str">
        <f>HYPERLINK("https://drive.google.com/file/d/13Sr_Us64psS-mrRPHhPfSRnEJJ36FR0n/view?usp=drivesdk","diyar kamal asaad - Scientific research and its role in the academic performance of the teaching staff")</f>
        <v>diyar kamal asaad - Scientific research and its role in the academic performance of the teaching staff</v>
      </c>
      <c r="Q559" s="2" t="s">
        <v>8634</v>
      </c>
      <c r="R559" s="2"/>
      <c r="S559" s="2"/>
      <c r="T559" s="2"/>
      <c r="U559" s="2"/>
      <c r="V559" s="2"/>
    </row>
    <row r="560">
      <c r="A560" s="4">
        <v>44340.96107421296</v>
      </c>
      <c r="B560" s="2" t="s">
        <v>5183</v>
      </c>
      <c r="C560" s="2" t="s">
        <v>6000</v>
      </c>
      <c r="D560" s="2" t="s">
        <v>158</v>
      </c>
      <c r="E560" s="2" t="s">
        <v>159</v>
      </c>
      <c r="F560" s="2" t="s">
        <v>173</v>
      </c>
      <c r="G560" s="2" t="s">
        <v>587</v>
      </c>
      <c r="H560" s="2" t="s">
        <v>223</v>
      </c>
      <c r="I560" s="2" t="s">
        <v>1152</v>
      </c>
      <c r="J560" s="2" t="s">
        <v>177</v>
      </c>
      <c r="L560" s="2" t="s">
        <v>1060</v>
      </c>
      <c r="M560" s="5">
        <v>44340.0</v>
      </c>
      <c r="N560" s="2" t="s">
        <v>8635</v>
      </c>
      <c r="O560" s="6" t="s">
        <v>8636</v>
      </c>
      <c r="P560" s="7" t="str">
        <f>HYPERLINK("https://drive.google.com/file/d/14b3-HbJ69hf7kbfPJ__m5Me-8j0-rbX5/view?usp=drivesdk","Talha khanafdl Omar  - Scientific research and its role in the academic performance of the teaching staff")</f>
        <v>Talha khanafdl Omar  - Scientific research and its role in the academic performance of the teaching staff</v>
      </c>
      <c r="Q560" s="2" t="s">
        <v>8637</v>
      </c>
      <c r="R560" s="2"/>
      <c r="S560" s="2"/>
      <c r="T560" s="2"/>
      <c r="U560" s="2"/>
      <c r="V560" s="2"/>
    </row>
    <row r="561">
      <c r="A561" s="4">
        <v>44340.96225679398</v>
      </c>
      <c r="B561" s="2" t="s">
        <v>5183</v>
      </c>
      <c r="C561" s="2" t="s">
        <v>8638</v>
      </c>
      <c r="D561" s="2" t="s">
        <v>158</v>
      </c>
      <c r="E561" s="2" t="s">
        <v>159</v>
      </c>
      <c r="F561" s="8" t="s">
        <v>8639</v>
      </c>
      <c r="G561" s="8" t="s">
        <v>8640</v>
      </c>
      <c r="H561" s="8" t="s">
        <v>8641</v>
      </c>
      <c r="I561" s="2" t="s">
        <v>8642</v>
      </c>
      <c r="J561" s="2" t="s">
        <v>197</v>
      </c>
      <c r="K561" s="8" t="s">
        <v>466</v>
      </c>
      <c r="L561" s="2" t="s">
        <v>1060</v>
      </c>
      <c r="M561" s="5">
        <v>44340.0</v>
      </c>
      <c r="N561" s="2" t="s">
        <v>8643</v>
      </c>
      <c r="O561" s="6" t="s">
        <v>8644</v>
      </c>
      <c r="P561" s="7" t="str">
        <f>HYPERLINK("https://drive.google.com/file/d/1NvR-k81uI7MA223cXkY_iN5i3Ur_12Le/view?usp=drivesdk","ABDULGHAFOOR RADAM KAITTAN  - Scientific research and its role in the academic performance of the teaching staff")</f>
        <v>ABDULGHAFOOR RADAM KAITTAN  - Scientific research and its role in the academic performance of the teaching staff</v>
      </c>
      <c r="Q561" s="2" t="s">
        <v>8645</v>
      </c>
      <c r="R561" s="2"/>
      <c r="S561" s="2"/>
      <c r="T561" s="2"/>
      <c r="U561" s="2"/>
      <c r="V561" s="2"/>
    </row>
    <row r="562">
      <c r="A562" s="4">
        <v>44340.963204432876</v>
      </c>
      <c r="B562" s="2" t="s">
        <v>5183</v>
      </c>
      <c r="C562" s="2" t="s">
        <v>7178</v>
      </c>
      <c r="D562" s="2" t="s">
        <v>158</v>
      </c>
      <c r="E562" s="2" t="s">
        <v>159</v>
      </c>
      <c r="F562" s="2" t="s">
        <v>229</v>
      </c>
      <c r="G562" s="2" t="s">
        <v>230</v>
      </c>
      <c r="H562" s="2" t="s">
        <v>612</v>
      </c>
      <c r="I562" s="2" t="s">
        <v>5375</v>
      </c>
      <c r="J562" s="2" t="s">
        <v>197</v>
      </c>
      <c r="L562" s="2" t="s">
        <v>1060</v>
      </c>
      <c r="M562" s="5">
        <v>44340.0</v>
      </c>
      <c r="N562" s="2" t="s">
        <v>8646</v>
      </c>
      <c r="O562" s="6" t="s">
        <v>8647</v>
      </c>
      <c r="P562" s="7" t="str">
        <f>HYPERLINK("https://drive.google.com/file/d/1pq5A0OsPEs8BJqi-_8j6tsQrSpE8bopt/view?usp=drivesdk","NAZNAZ SHAWQI MALLA  - Scientific research and its role in the academic performance of the teaching staff")</f>
        <v>NAZNAZ SHAWQI MALLA  - Scientific research and its role in the academic performance of the teaching staff</v>
      </c>
      <c r="Q562" s="2" t="s">
        <v>8648</v>
      </c>
      <c r="R562" s="2"/>
      <c r="S562" s="2"/>
      <c r="T562" s="2"/>
      <c r="U562" s="2"/>
      <c r="V562" s="2"/>
    </row>
    <row r="563">
      <c r="A563" s="4">
        <v>44340.96355454861</v>
      </c>
      <c r="B563" s="2" t="s">
        <v>5183</v>
      </c>
      <c r="C563" s="2" t="s">
        <v>1508</v>
      </c>
      <c r="D563" s="2" t="s">
        <v>158</v>
      </c>
      <c r="E563" s="2" t="s">
        <v>172</v>
      </c>
      <c r="F563" s="2" t="s">
        <v>152</v>
      </c>
      <c r="G563" s="2" t="s">
        <v>153</v>
      </c>
      <c r="H563" s="2" t="s">
        <v>1510</v>
      </c>
      <c r="I563" s="2" t="s">
        <v>8649</v>
      </c>
      <c r="J563" s="2" t="s">
        <v>197</v>
      </c>
      <c r="K563" s="2" t="s">
        <v>614</v>
      </c>
      <c r="L563" s="2" t="s">
        <v>1060</v>
      </c>
      <c r="M563" s="5">
        <v>44340.0</v>
      </c>
      <c r="N563" s="2" t="s">
        <v>8650</v>
      </c>
      <c r="O563" s="6" t="s">
        <v>8651</v>
      </c>
      <c r="P563" s="7" t="str">
        <f>HYPERLINK("https://drive.google.com/file/d/117O8deDvbXxcusmNvLgnkn3EuM5POrAV/view?usp=drivesdk","DLAWER KARIM HUMER - Scientific research and its role in the academic performance of the teaching staff")</f>
        <v>DLAWER KARIM HUMER - Scientific research and its role in the academic performance of the teaching staff</v>
      </c>
      <c r="Q563" s="2" t="s">
        <v>8652</v>
      </c>
      <c r="R563" s="2"/>
      <c r="S563" s="2"/>
      <c r="T563" s="2"/>
      <c r="U563" s="2"/>
      <c r="V563" s="2"/>
    </row>
    <row r="564">
      <c r="A564" s="4">
        <v>44340.96468262732</v>
      </c>
      <c r="B564" s="2" t="s">
        <v>5183</v>
      </c>
      <c r="C564" s="2" t="s">
        <v>308</v>
      </c>
      <c r="D564" s="2" t="s">
        <v>158</v>
      </c>
      <c r="E564" s="2" t="s">
        <v>202</v>
      </c>
      <c r="F564" s="2" t="s">
        <v>309</v>
      </c>
      <c r="G564" s="2" t="s">
        <v>8653</v>
      </c>
      <c r="H564" s="2" t="s">
        <v>370</v>
      </c>
      <c r="I564" s="2" t="s">
        <v>8480</v>
      </c>
      <c r="J564" s="2" t="s">
        <v>187</v>
      </c>
      <c r="K564" s="2" t="s">
        <v>565</v>
      </c>
      <c r="L564" s="2" t="s">
        <v>1060</v>
      </c>
      <c r="M564" s="5">
        <v>44340.0</v>
      </c>
      <c r="N564" s="2" t="s">
        <v>8654</v>
      </c>
      <c r="O564" s="6" t="s">
        <v>8655</v>
      </c>
      <c r="P564" s="7" t="str">
        <f>HYPERLINK("https://drive.google.com/file/d/1WKewJFY-kY_4AjFoPMrw2Uq9bQFZLO9p/view?usp=drivesdk","azad hassan abdullah - Scientific research and its role in the academic performance of the teaching staff")</f>
        <v>azad hassan abdullah - Scientific research and its role in the academic performance of the teaching staff</v>
      </c>
      <c r="Q564" s="2" t="s">
        <v>8656</v>
      </c>
      <c r="R564" s="2"/>
      <c r="S564" s="2"/>
      <c r="T564" s="2"/>
      <c r="U564" s="2"/>
      <c r="V564" s="2"/>
    </row>
    <row r="565">
      <c r="A565" s="4">
        <v>44340.969095486114</v>
      </c>
      <c r="B565" s="2" t="s">
        <v>5183</v>
      </c>
      <c r="C565" s="2" t="s">
        <v>308</v>
      </c>
      <c r="D565" s="2" t="s">
        <v>158</v>
      </c>
      <c r="E565" s="2" t="s">
        <v>202</v>
      </c>
      <c r="F565" s="2" t="s">
        <v>8657</v>
      </c>
      <c r="G565" s="2" t="s">
        <v>8658</v>
      </c>
      <c r="H565" s="2" t="s">
        <v>370</v>
      </c>
      <c r="I565" s="2" t="s">
        <v>8659</v>
      </c>
      <c r="J565" s="2" t="s">
        <v>187</v>
      </c>
      <c r="K565" s="2" t="s">
        <v>565</v>
      </c>
      <c r="L565" s="2" t="s">
        <v>1060</v>
      </c>
      <c r="M565" s="5">
        <v>44340.0</v>
      </c>
      <c r="N565" s="2" t="s">
        <v>8660</v>
      </c>
      <c r="O565" s="6" t="s">
        <v>8661</v>
      </c>
      <c r="P565" s="7" t="str">
        <f>HYPERLINK("https://drive.google.com/file/d/10xJ2BL3wQj7N6e0Netnbtd6aVETbnFAK/view?usp=drivesdk","azad hassan abdullah - Scientific research and its role in the academic performance of the teaching staff")</f>
        <v>azad hassan abdullah - Scientific research and its role in the academic performance of the teaching staff</v>
      </c>
      <c r="Q565" s="2" t="s">
        <v>8662</v>
      </c>
      <c r="R565" s="2"/>
      <c r="S565" s="2"/>
      <c r="T565" s="2"/>
      <c r="U565" s="2"/>
      <c r="V565" s="2"/>
    </row>
    <row r="566">
      <c r="A566" s="4">
        <v>44340.971618310185</v>
      </c>
      <c r="B566" s="2" t="s">
        <v>5183</v>
      </c>
      <c r="C566" s="8" t="s">
        <v>8663</v>
      </c>
      <c r="D566" s="2" t="s">
        <v>171</v>
      </c>
      <c r="E566" s="2" t="s">
        <v>172</v>
      </c>
      <c r="F566" s="8" t="s">
        <v>495</v>
      </c>
      <c r="G566" s="8" t="s">
        <v>8171</v>
      </c>
      <c r="H566" s="8" t="s">
        <v>8664</v>
      </c>
      <c r="I566" s="2" t="s">
        <v>8173</v>
      </c>
      <c r="J566" s="2" t="s">
        <v>177</v>
      </c>
      <c r="K566" s="8" t="s">
        <v>2016</v>
      </c>
      <c r="L566" s="2" t="s">
        <v>1060</v>
      </c>
      <c r="M566" s="5">
        <v>44340.0</v>
      </c>
      <c r="N566" s="2" t="s">
        <v>8665</v>
      </c>
      <c r="O566" s="6" t="s">
        <v>8666</v>
      </c>
      <c r="P566" s="7" t="str">
        <f>HYPERLINK("https://drive.google.com/file/d/1kTBmapU-HIkkDBmDMDCYnOx9LNynZg4L/view?usp=drivesdk","نهاد محمد علوات - Scientific research and its role in the academic performance of the teaching staff")</f>
        <v>نهاد محمد علوات - Scientific research and its role in the academic performance of the teaching staff</v>
      </c>
      <c r="Q566" s="2" t="s">
        <v>8667</v>
      </c>
      <c r="R566" s="2"/>
      <c r="S566" s="2"/>
      <c r="T566" s="2"/>
      <c r="U566" s="2"/>
      <c r="V566" s="2"/>
    </row>
    <row r="567">
      <c r="A567" s="4">
        <v>44340.972426782406</v>
      </c>
      <c r="B567" s="2" t="s">
        <v>5183</v>
      </c>
      <c r="C567" s="2" t="s">
        <v>8668</v>
      </c>
      <c r="D567" s="2" t="s">
        <v>158</v>
      </c>
      <c r="E567" s="2" t="s">
        <v>172</v>
      </c>
      <c r="F567" s="2" t="s">
        <v>8669</v>
      </c>
      <c r="G567" s="2" t="s">
        <v>8670</v>
      </c>
      <c r="H567" s="2" t="s">
        <v>816</v>
      </c>
      <c r="I567" s="2" t="s">
        <v>8671</v>
      </c>
      <c r="J567" s="2" t="s">
        <v>164</v>
      </c>
      <c r="K567" s="2" t="s">
        <v>8672</v>
      </c>
      <c r="L567" s="2" t="s">
        <v>1060</v>
      </c>
      <c r="M567" s="5">
        <v>44340.0</v>
      </c>
      <c r="N567" s="2" t="s">
        <v>8673</v>
      </c>
      <c r="O567" s="6" t="s">
        <v>8674</v>
      </c>
      <c r="P567" s="7" t="str">
        <f>HYPERLINK("https://drive.google.com/file/d/1OxLRIidXuuxpRmlAls88e9siV8C4Lni6/view?usp=drivesdk","Shokhan ramadan tofiq  - Scientific research and its role in the academic performance of the teaching staff")</f>
        <v>Shokhan ramadan tofiq  - Scientific research and its role in the academic performance of the teaching staff</v>
      </c>
      <c r="Q567" s="2" t="s">
        <v>8675</v>
      </c>
      <c r="R567" s="2"/>
      <c r="S567" s="2"/>
      <c r="T567" s="2"/>
      <c r="U567" s="2"/>
      <c r="V567" s="2"/>
    </row>
    <row r="568">
      <c r="A568" s="4">
        <v>44340.97252068287</v>
      </c>
      <c r="B568" s="2" t="s">
        <v>5183</v>
      </c>
      <c r="C568" s="2" t="s">
        <v>8676</v>
      </c>
      <c r="D568" s="2" t="s">
        <v>171</v>
      </c>
      <c r="E568" s="2" t="s">
        <v>289</v>
      </c>
      <c r="F568" s="2" t="s">
        <v>8677</v>
      </c>
      <c r="G568" s="2" t="s">
        <v>8678</v>
      </c>
      <c r="H568" s="2" t="s">
        <v>8678</v>
      </c>
      <c r="I568" s="2" t="s">
        <v>8679</v>
      </c>
      <c r="J568" s="2" t="s">
        <v>207</v>
      </c>
      <c r="K568" s="2" t="s">
        <v>565</v>
      </c>
      <c r="L568" s="2" t="s">
        <v>1060</v>
      </c>
      <c r="M568" s="5">
        <v>44340.0</v>
      </c>
      <c r="N568" s="2" t="s">
        <v>8680</v>
      </c>
      <c r="O568" s="6" t="s">
        <v>8681</v>
      </c>
      <c r="P568" s="7" t="str">
        <f>HYPERLINK("https://drive.google.com/file/d/1VFetcd5Z50UWz-hhDp_832K4eDX4Jcom/view?usp=drivesdk","kazhal kakahama saeed - Scientific research and its role in the academic performance of the teaching staff")</f>
        <v>kazhal kakahama saeed - Scientific research and its role in the academic performance of the teaching staff</v>
      </c>
      <c r="Q568" s="2" t="s">
        <v>8682</v>
      </c>
      <c r="R568" s="2"/>
      <c r="S568" s="2"/>
      <c r="T568" s="2"/>
      <c r="U568" s="2"/>
      <c r="V568" s="2"/>
    </row>
    <row r="569">
      <c r="A569" s="4">
        <v>44340.97408043982</v>
      </c>
      <c r="B569" s="2" t="s">
        <v>5183</v>
      </c>
      <c r="C569" s="2" t="s">
        <v>8683</v>
      </c>
      <c r="D569" s="2" t="s">
        <v>171</v>
      </c>
      <c r="E569" s="2" t="s">
        <v>202</v>
      </c>
      <c r="F569" s="8" t="s">
        <v>1408</v>
      </c>
      <c r="G569" s="8" t="s">
        <v>1375</v>
      </c>
      <c r="H569" s="8" t="s">
        <v>758</v>
      </c>
      <c r="I569" s="2" t="s">
        <v>8684</v>
      </c>
      <c r="J569" s="2" t="s">
        <v>197</v>
      </c>
      <c r="K569" s="8" t="s">
        <v>8685</v>
      </c>
      <c r="L569" s="2" t="s">
        <v>1060</v>
      </c>
      <c r="M569" s="5">
        <v>44340.0</v>
      </c>
      <c r="N569" s="2" t="s">
        <v>8686</v>
      </c>
      <c r="O569" s="6" t="s">
        <v>8687</v>
      </c>
      <c r="P569" s="7" t="str">
        <f>HYPERLINK("https://drive.google.com/file/d/11LA7PnVVuI826rc1HZJNHO-bzG33Pxkx/view?usp=drivesdk","rasti latif noori - Scientific research and its role in the academic performance of the teaching staff")</f>
        <v>rasti latif noori - Scientific research and its role in the academic performance of the teaching staff</v>
      </c>
      <c r="Q569" s="2" t="s">
        <v>8688</v>
      </c>
      <c r="R569" s="2"/>
      <c r="S569" s="2"/>
      <c r="T569" s="2"/>
      <c r="U569" s="2"/>
      <c r="V569" s="2"/>
    </row>
    <row r="570">
      <c r="A570" s="4">
        <v>44340.97582910879</v>
      </c>
      <c r="B570" s="2" t="s">
        <v>5183</v>
      </c>
      <c r="C570" s="2" t="s">
        <v>8689</v>
      </c>
      <c r="D570" s="2" t="s">
        <v>171</v>
      </c>
      <c r="E570" s="2" t="s">
        <v>289</v>
      </c>
      <c r="F570" s="8" t="s">
        <v>8690</v>
      </c>
      <c r="G570" s="8" t="s">
        <v>1376</v>
      </c>
      <c r="H570" s="8" t="s">
        <v>8691</v>
      </c>
      <c r="I570" s="2" t="s">
        <v>7619</v>
      </c>
      <c r="J570" s="2" t="s">
        <v>197</v>
      </c>
      <c r="K570" s="2" t="s">
        <v>8692</v>
      </c>
      <c r="L570" s="2" t="s">
        <v>1060</v>
      </c>
      <c r="M570" s="5">
        <v>44340.0</v>
      </c>
      <c r="N570" s="2" t="s">
        <v>8693</v>
      </c>
      <c r="O570" s="6" t="s">
        <v>8694</v>
      </c>
      <c r="P570" s="7" t="str">
        <f>HYPERLINK("https://drive.google.com/file/d/1KSHTMm3QGrCivMn40R-NBufelMqrZ-6i/view?usp=drivesdk","Raed faeq abdulljaber - Scientific research and its role in the academic performance of the teaching staff")</f>
        <v>Raed faeq abdulljaber - Scientific research and its role in the academic performance of the teaching staff</v>
      </c>
      <c r="Q570" s="2" t="s">
        <v>8695</v>
      </c>
      <c r="R570" s="2"/>
      <c r="S570" s="2"/>
      <c r="T570" s="2"/>
      <c r="U570" s="2"/>
      <c r="V570" s="2"/>
    </row>
    <row r="571">
      <c r="A571" s="4">
        <v>44340.975903252314</v>
      </c>
      <c r="B571" s="2" t="s">
        <v>5183</v>
      </c>
      <c r="C571" s="8" t="s">
        <v>8696</v>
      </c>
      <c r="D571" s="2" t="s">
        <v>158</v>
      </c>
      <c r="E571" s="2" t="s">
        <v>172</v>
      </c>
      <c r="F571" s="2" t="s">
        <v>8697</v>
      </c>
      <c r="G571" s="2" t="s">
        <v>8698</v>
      </c>
      <c r="H571" s="2" t="s">
        <v>816</v>
      </c>
      <c r="I571" s="2" t="s">
        <v>8699</v>
      </c>
      <c r="J571" s="2" t="s">
        <v>197</v>
      </c>
      <c r="K571" s="2" t="s">
        <v>558</v>
      </c>
      <c r="L571" s="2" t="s">
        <v>1060</v>
      </c>
      <c r="M571" s="5">
        <v>44340.0</v>
      </c>
      <c r="N571" s="2" t="s">
        <v>8700</v>
      </c>
      <c r="O571" s="6" t="s">
        <v>8701</v>
      </c>
      <c r="P571" s="7" t="str">
        <f>HYPERLINK("https://drive.google.com/file/d/1Em4LQhQjJR9gTk7nbqUty7El2uo0SkO5/view?usp=drivesdk","Mabast Aswad Rashid مەبەست أسود رشید  - Scientific research and its role in the academic performance of the teaching staff")</f>
        <v>Mabast Aswad Rashid مەبەست أسود رشید  - Scientific research and its role in the academic performance of the teaching staff</v>
      </c>
      <c r="Q571" s="2" t="s">
        <v>8702</v>
      </c>
      <c r="R571" s="2"/>
      <c r="S571" s="2"/>
      <c r="T571" s="2"/>
      <c r="U571" s="2"/>
      <c r="V571" s="2"/>
    </row>
    <row r="572">
      <c r="A572" s="4">
        <v>44340.97594087963</v>
      </c>
      <c r="B572" s="2" t="s">
        <v>5183</v>
      </c>
      <c r="C572" s="2" t="s">
        <v>8703</v>
      </c>
      <c r="D572" s="2" t="s">
        <v>158</v>
      </c>
      <c r="E572" s="2" t="s">
        <v>159</v>
      </c>
      <c r="F572" s="2" t="s">
        <v>8704</v>
      </c>
      <c r="G572" s="2" t="s">
        <v>816</v>
      </c>
      <c r="H572" s="2" t="s">
        <v>8705</v>
      </c>
      <c r="I572" s="2" t="s">
        <v>8706</v>
      </c>
      <c r="J572" s="2" t="s">
        <v>197</v>
      </c>
      <c r="K572" s="2" t="s">
        <v>349</v>
      </c>
      <c r="L572" s="2" t="s">
        <v>1060</v>
      </c>
      <c r="M572" s="5">
        <v>44340.0</v>
      </c>
      <c r="N572" s="2" t="s">
        <v>8707</v>
      </c>
      <c r="O572" s="6" t="s">
        <v>8708</v>
      </c>
      <c r="P572" s="7" t="str">
        <f>HYPERLINK("https://drive.google.com/file/d/1nO_GcfKpoDchsK6yPsCtm9twM4Fc7pJM/view?usp=drivesdk","Abdulaah Eissa Hussein  - Scientific research and its role in the academic performance of the teaching staff")</f>
        <v>Abdulaah Eissa Hussein  - Scientific research and its role in the academic performance of the teaching staff</v>
      </c>
      <c r="Q572" s="2" t="s">
        <v>8709</v>
      </c>
      <c r="R572" s="2"/>
      <c r="S572" s="2"/>
      <c r="T572" s="2"/>
      <c r="U572" s="2"/>
      <c r="V572" s="2"/>
    </row>
    <row r="573">
      <c r="A573" s="4">
        <v>44340.979290891206</v>
      </c>
      <c r="B573" s="2" t="s">
        <v>5183</v>
      </c>
      <c r="C573" s="2" t="s">
        <v>8710</v>
      </c>
      <c r="D573" s="2" t="s">
        <v>171</v>
      </c>
      <c r="E573" s="2" t="s">
        <v>172</v>
      </c>
      <c r="F573" s="2" t="s">
        <v>152</v>
      </c>
      <c r="G573" s="2" t="s">
        <v>275</v>
      </c>
      <c r="H573" s="2" t="s">
        <v>8711</v>
      </c>
      <c r="I573" s="2" t="s">
        <v>394</v>
      </c>
      <c r="J573" s="2" t="s">
        <v>177</v>
      </c>
      <c r="K573" s="2" t="s">
        <v>8712</v>
      </c>
      <c r="L573" s="2" t="s">
        <v>1060</v>
      </c>
      <c r="M573" s="5">
        <v>44340.0</v>
      </c>
      <c r="N573" s="2" t="s">
        <v>8713</v>
      </c>
      <c r="O573" s="6" t="s">
        <v>8714</v>
      </c>
      <c r="P573" s="7" t="str">
        <f>HYPERLINK("https://drive.google.com/file/d/14Aky2MOcSBj3IUr5p72k3BYtvJC7GeHY/view?usp=drivesdk","dr.omar ali karim - Scientific research and its role in the academic performance of the teaching staff")</f>
        <v>dr.omar ali karim - Scientific research and its role in the academic performance of the teaching staff</v>
      </c>
      <c r="Q573" s="2" t="s">
        <v>8715</v>
      </c>
      <c r="R573" s="2"/>
      <c r="S573" s="2"/>
      <c r="T573" s="2"/>
      <c r="U573" s="2"/>
      <c r="V573" s="2"/>
    </row>
    <row r="574">
      <c r="A574" s="4">
        <v>44340.97938616898</v>
      </c>
      <c r="B574" s="2" t="s">
        <v>5183</v>
      </c>
      <c r="C574" s="2" t="s">
        <v>8716</v>
      </c>
      <c r="D574" s="2" t="s">
        <v>8717</v>
      </c>
      <c r="E574" s="2" t="s">
        <v>8718</v>
      </c>
      <c r="F574" s="2" t="s">
        <v>8719</v>
      </c>
      <c r="G574" s="2" t="s">
        <v>8720</v>
      </c>
      <c r="H574" s="2" t="s">
        <v>612</v>
      </c>
      <c r="I574" s="2" t="s">
        <v>8721</v>
      </c>
      <c r="J574" s="2" t="s">
        <v>177</v>
      </c>
      <c r="L574" s="2" t="s">
        <v>1060</v>
      </c>
      <c r="M574" s="5">
        <v>44340.0</v>
      </c>
      <c r="N574" s="2" t="s">
        <v>8722</v>
      </c>
      <c r="O574" s="6" t="s">
        <v>8723</v>
      </c>
      <c r="P574" s="7" t="str">
        <f>HYPERLINK("https://drive.google.com/file/d/1WFifFKMVTtpxIXUeYseOsfhh_mkYoKQu/view?usp=drivesdk","Saba Sabah Hassan - Scientific research and its role in the academic performance of the teaching staff")</f>
        <v>Saba Sabah Hassan - Scientific research and its role in the academic performance of the teaching staff</v>
      </c>
      <c r="Q574" s="2" t="s">
        <v>8724</v>
      </c>
      <c r="R574" s="2"/>
      <c r="S574" s="2"/>
      <c r="T574" s="2"/>
      <c r="U574" s="2"/>
      <c r="V574" s="2"/>
    </row>
    <row r="575">
      <c r="A575" s="4">
        <v>44340.97961303241</v>
      </c>
      <c r="B575" s="2" t="s">
        <v>5183</v>
      </c>
      <c r="C575" s="2" t="s">
        <v>428</v>
      </c>
      <c r="D575" s="2" t="s">
        <v>158</v>
      </c>
      <c r="E575" s="2" t="s">
        <v>159</v>
      </c>
      <c r="F575" s="2" t="s">
        <v>20</v>
      </c>
      <c r="G575" s="2" t="s">
        <v>8725</v>
      </c>
      <c r="H575" s="2" t="s">
        <v>276</v>
      </c>
      <c r="I575" s="2" t="s">
        <v>432</v>
      </c>
      <c r="J575" s="2" t="s">
        <v>177</v>
      </c>
      <c r="K575" s="2" t="s">
        <v>8726</v>
      </c>
      <c r="L575" s="2" t="s">
        <v>1060</v>
      </c>
      <c r="M575" s="5">
        <v>44340.0</v>
      </c>
      <c r="N575" s="2" t="s">
        <v>8727</v>
      </c>
      <c r="O575" s="6" t="s">
        <v>8728</v>
      </c>
      <c r="P575" s="7" t="str">
        <f>HYPERLINK("https://drive.google.com/file/d/1u78wvB-qG5fw2g4Cvep33EySTKnzpHmu/view?usp=drivesdk","Karwan Rasul Hassan - Scientific research and its role in the academic performance of the teaching staff")</f>
        <v>Karwan Rasul Hassan - Scientific research and its role in the academic performance of the teaching staff</v>
      </c>
      <c r="Q575" s="2" t="s">
        <v>8729</v>
      </c>
      <c r="R575" s="2"/>
      <c r="S575" s="2"/>
      <c r="T575" s="2"/>
      <c r="U575" s="2"/>
      <c r="V575" s="2"/>
    </row>
    <row r="576">
      <c r="A576" s="4">
        <v>44340.97980292824</v>
      </c>
      <c r="B576" s="2" t="s">
        <v>5183</v>
      </c>
      <c r="C576" s="2" t="s">
        <v>8730</v>
      </c>
      <c r="D576" s="2" t="s">
        <v>171</v>
      </c>
      <c r="E576" s="2" t="s">
        <v>172</v>
      </c>
      <c r="F576" s="2" t="s">
        <v>8731</v>
      </c>
      <c r="G576" s="2" t="s">
        <v>1290</v>
      </c>
      <c r="H576" s="2" t="s">
        <v>1290</v>
      </c>
      <c r="I576" s="2" t="s">
        <v>8732</v>
      </c>
      <c r="J576" s="2" t="s">
        <v>187</v>
      </c>
      <c r="L576" s="2" t="s">
        <v>1060</v>
      </c>
      <c r="M576" s="5">
        <v>44340.0</v>
      </c>
      <c r="N576" s="2" t="s">
        <v>8733</v>
      </c>
      <c r="O576" s="6" t="s">
        <v>8734</v>
      </c>
      <c r="P576" s="7" t="str">
        <f>HYPERLINK("https://drive.google.com/file/d/1o6f_ggJCgokIxiCdOYzhV4pf0m72LE0h/view?usp=drivesdk","Dr.shno Dhahr Hakim - Scientific research and its role in the academic performance of the teaching staff")</f>
        <v>Dr.shno Dhahr Hakim - Scientific research and its role in the academic performance of the teaching staff</v>
      </c>
      <c r="Q576" s="2" t="s">
        <v>8735</v>
      </c>
      <c r="R576" s="2"/>
      <c r="S576" s="2"/>
      <c r="T576" s="2"/>
      <c r="U576" s="2"/>
      <c r="V576" s="2"/>
    </row>
    <row r="577">
      <c r="A577" s="4">
        <v>44341.003090300925</v>
      </c>
      <c r="B577" s="2" t="s">
        <v>5183</v>
      </c>
      <c r="C577" s="2" t="s">
        <v>8736</v>
      </c>
      <c r="D577" s="2" t="s">
        <v>171</v>
      </c>
      <c r="E577" s="2" t="s">
        <v>202</v>
      </c>
      <c r="F577" s="2" t="s">
        <v>8737</v>
      </c>
      <c r="G577" s="2" t="s">
        <v>275</v>
      </c>
      <c r="H577" s="2" t="s">
        <v>8738</v>
      </c>
      <c r="I577" s="2" t="s">
        <v>8739</v>
      </c>
      <c r="J577" s="2" t="s">
        <v>177</v>
      </c>
      <c r="K577" s="2" t="s">
        <v>7290</v>
      </c>
      <c r="L577" s="2" t="s">
        <v>1060</v>
      </c>
      <c r="M577" s="5">
        <v>44340.0</v>
      </c>
      <c r="N577" s="2" t="s">
        <v>8740</v>
      </c>
      <c r="O577" s="6" t="s">
        <v>8741</v>
      </c>
      <c r="P577" s="7" t="str">
        <f>HYPERLINK("https://drive.google.com/file/d/1_cMCaY11LIVC3XXdckWrR0oko-093thR/view?usp=drivesdk","Laila Fathi Mohammad Zaid Al Kilani - Scientific research and its role in the academic performance of the teaching staff")</f>
        <v>Laila Fathi Mohammad Zaid Al Kilani - Scientific research and its role in the academic performance of the teaching staff</v>
      </c>
      <c r="Q577" s="2" t="s">
        <v>8742</v>
      </c>
      <c r="R577" s="2"/>
      <c r="S577" s="2"/>
      <c r="T577" s="2"/>
      <c r="U577" s="2"/>
      <c r="V577" s="2"/>
    </row>
    <row r="578">
      <c r="A578" s="4">
        <v>44341.00498711805</v>
      </c>
      <c r="B578" s="2" t="s">
        <v>5183</v>
      </c>
      <c r="C578" s="2" t="s">
        <v>8743</v>
      </c>
      <c r="D578" s="2" t="s">
        <v>158</v>
      </c>
      <c r="E578" s="2" t="s">
        <v>159</v>
      </c>
      <c r="F578" s="2" t="s">
        <v>1425</v>
      </c>
      <c r="G578" s="2" t="s">
        <v>8744</v>
      </c>
      <c r="H578" s="2" t="s">
        <v>8745</v>
      </c>
      <c r="I578" s="2" t="s">
        <v>8746</v>
      </c>
      <c r="J578" s="2" t="s">
        <v>177</v>
      </c>
      <c r="L578" s="2" t="s">
        <v>1060</v>
      </c>
      <c r="M578" s="5">
        <v>44340.0</v>
      </c>
      <c r="N578" s="2" t="s">
        <v>8747</v>
      </c>
      <c r="O578" s="6" t="s">
        <v>8748</v>
      </c>
      <c r="P578" s="7" t="str">
        <f>HYPERLINK("https://drive.google.com/file/d/1E-SWAYfzFzJpDWz7QhR_0DJP7gBS-bw3/view?usp=drivesdk","Shalya rebwar  - Scientific research and its role in the academic performance of the teaching staff")</f>
        <v>Shalya rebwar  - Scientific research and its role in the academic performance of the teaching staff</v>
      </c>
      <c r="Q578" s="2" t="s">
        <v>8749</v>
      </c>
      <c r="R578" s="2"/>
      <c r="S578" s="2"/>
      <c r="T578" s="2"/>
      <c r="U578" s="2"/>
      <c r="V578" s="2"/>
    </row>
    <row r="579">
      <c r="A579" s="4">
        <v>44341.00607575232</v>
      </c>
      <c r="B579" s="2" t="s">
        <v>5183</v>
      </c>
      <c r="C579" s="2" t="s">
        <v>8750</v>
      </c>
      <c r="D579" s="2" t="s">
        <v>171</v>
      </c>
      <c r="E579" s="2" t="s">
        <v>289</v>
      </c>
      <c r="F579" s="2" t="s">
        <v>8751</v>
      </c>
      <c r="G579" s="2" t="s">
        <v>8752</v>
      </c>
      <c r="H579" s="8" t="s">
        <v>8753</v>
      </c>
      <c r="I579" s="2" t="s">
        <v>8575</v>
      </c>
      <c r="J579" s="2" t="s">
        <v>197</v>
      </c>
      <c r="K579" s="8" t="s">
        <v>8754</v>
      </c>
      <c r="L579" s="2" t="s">
        <v>1060</v>
      </c>
      <c r="M579" s="5">
        <v>44340.0</v>
      </c>
      <c r="N579" s="2" t="s">
        <v>8755</v>
      </c>
      <c r="O579" s="6" t="s">
        <v>8756</v>
      </c>
      <c r="P579" s="7" t="str">
        <f>HYPERLINK("https://drive.google.com/file/d/1f7RT9PkO-XtnMJc10_6tKpdQ3f0zlwHS/view?usp=drivesdk","Prof.Dr. Saad Munam AL-Sheekhly - Scientific research and its role in the academic performance of the teaching staff")</f>
        <v>Prof.Dr. Saad Munam AL-Sheekhly - Scientific research and its role in the academic performance of the teaching staff</v>
      </c>
      <c r="Q579" s="2" t="s">
        <v>8757</v>
      </c>
      <c r="R579" s="2"/>
      <c r="S579" s="2"/>
      <c r="T579" s="2"/>
      <c r="U579" s="2"/>
      <c r="V579" s="2"/>
    </row>
    <row r="580">
      <c r="A580" s="4">
        <v>44341.00665606481</v>
      </c>
      <c r="B580" s="2" t="s">
        <v>5183</v>
      </c>
      <c r="C580" s="2" t="s">
        <v>7455</v>
      </c>
      <c r="D580" s="2" t="s">
        <v>171</v>
      </c>
      <c r="E580" s="2" t="s">
        <v>289</v>
      </c>
      <c r="F580" s="2" t="s">
        <v>8758</v>
      </c>
      <c r="G580" s="2" t="s">
        <v>370</v>
      </c>
      <c r="H580" s="2" t="s">
        <v>370</v>
      </c>
      <c r="I580" s="2" t="s">
        <v>7457</v>
      </c>
      <c r="J580" s="2" t="s">
        <v>197</v>
      </c>
      <c r="L580" s="2" t="s">
        <v>1060</v>
      </c>
      <c r="M580" s="5">
        <v>44340.0</v>
      </c>
      <c r="N580" s="2" t="s">
        <v>8759</v>
      </c>
      <c r="O580" s="6" t="s">
        <v>8760</v>
      </c>
      <c r="P580" s="7" t="str">
        <f>HYPERLINK("https://drive.google.com/file/d/1esZJdpRpdkLm67KuIqSMoC87bL6yawJz/view?usp=drivesdk","nawzad hussein darwesh - Scientific research and its role in the academic performance of the teaching staff")</f>
        <v>nawzad hussein darwesh - Scientific research and its role in the academic performance of the teaching staff</v>
      </c>
      <c r="Q580" s="2" t="s">
        <v>8761</v>
      </c>
      <c r="R580" s="2"/>
      <c r="S580" s="2"/>
      <c r="T580" s="2"/>
      <c r="U580" s="2"/>
      <c r="V580" s="2"/>
    </row>
    <row r="581">
      <c r="A581" s="4">
        <v>44341.00716576389</v>
      </c>
      <c r="B581" s="2" t="s">
        <v>5183</v>
      </c>
      <c r="C581" s="2" t="s">
        <v>8762</v>
      </c>
      <c r="D581" s="2" t="s">
        <v>171</v>
      </c>
      <c r="E581" s="2" t="s">
        <v>202</v>
      </c>
      <c r="F581" s="2" t="s">
        <v>8763</v>
      </c>
      <c r="G581" s="2" t="s">
        <v>708</v>
      </c>
      <c r="H581" s="2" t="s">
        <v>223</v>
      </c>
      <c r="I581" s="2" t="s">
        <v>8764</v>
      </c>
      <c r="J581" s="2" t="s">
        <v>177</v>
      </c>
      <c r="K581" s="2" t="s">
        <v>580</v>
      </c>
      <c r="L581" s="2" t="s">
        <v>1060</v>
      </c>
      <c r="M581" s="5">
        <v>44340.0</v>
      </c>
      <c r="N581" s="2" t="s">
        <v>8765</v>
      </c>
      <c r="O581" s="6" t="s">
        <v>8766</v>
      </c>
      <c r="P581" s="7" t="str">
        <f>HYPERLINK("https://drive.google.com/file/d/1FVTXUWPAfg52wO8dMZFwDLq2nxr4ifd-/view?usp=drivesdk","Ali taha Ghafour  - Scientific research and its role in the academic performance of the teaching staff")</f>
        <v>Ali taha Ghafour  - Scientific research and its role in the academic performance of the teaching staff</v>
      </c>
      <c r="Q581" s="2" t="s">
        <v>8767</v>
      </c>
      <c r="R581" s="2"/>
      <c r="S581" s="2"/>
      <c r="T581" s="2"/>
      <c r="U581" s="2"/>
      <c r="V581" s="2"/>
    </row>
    <row r="582">
      <c r="A582" s="4">
        <v>44341.00816045138</v>
      </c>
      <c r="B582" s="2" t="s">
        <v>5183</v>
      </c>
      <c r="C582" s="8" t="s">
        <v>8768</v>
      </c>
      <c r="D582" s="2" t="s">
        <v>171</v>
      </c>
      <c r="E582" s="2" t="s">
        <v>289</v>
      </c>
      <c r="F582" s="8" t="s">
        <v>495</v>
      </c>
      <c r="G582" s="8" t="s">
        <v>8769</v>
      </c>
      <c r="H582" s="8" t="s">
        <v>8770</v>
      </c>
      <c r="I582" s="2" t="s">
        <v>8771</v>
      </c>
      <c r="J582" s="2" t="s">
        <v>177</v>
      </c>
      <c r="K582" s="8" t="s">
        <v>2016</v>
      </c>
      <c r="L582" s="2" t="s">
        <v>1060</v>
      </c>
      <c r="M582" s="5">
        <v>44340.0</v>
      </c>
      <c r="N582" s="2" t="s">
        <v>8772</v>
      </c>
      <c r="O582" s="6" t="s">
        <v>8773</v>
      </c>
      <c r="P582" s="7" t="str">
        <f>HYPERLINK("https://drive.google.com/file/d/130iH8QJSIjXWSejt3o6XKIwhwLLbp9fG/view?usp=drivesdk","نهاد محمد علوان - Scientific research and its role in the academic performance of the teaching staff")</f>
        <v>نهاد محمد علوان - Scientific research and its role in the academic performance of the teaching staff</v>
      </c>
      <c r="Q582" s="2" t="s">
        <v>8774</v>
      </c>
      <c r="R582" s="2"/>
      <c r="S582" s="2"/>
      <c r="T582" s="2"/>
      <c r="U582" s="2"/>
      <c r="V582" s="2"/>
    </row>
    <row r="583">
      <c r="A583" s="4">
        <v>44341.009343032405</v>
      </c>
      <c r="B583" s="2" t="s">
        <v>5183</v>
      </c>
      <c r="C583" s="8" t="s">
        <v>8775</v>
      </c>
      <c r="D583" s="2" t="s">
        <v>158</v>
      </c>
      <c r="E583" s="2" t="s">
        <v>593</v>
      </c>
      <c r="F583" s="8" t="s">
        <v>495</v>
      </c>
      <c r="G583" s="8" t="s">
        <v>8171</v>
      </c>
      <c r="H583" s="8" t="s">
        <v>8776</v>
      </c>
      <c r="I583" s="2" t="s">
        <v>8173</v>
      </c>
      <c r="J583" s="2" t="s">
        <v>177</v>
      </c>
      <c r="K583" s="8" t="s">
        <v>2016</v>
      </c>
      <c r="L583" s="2" t="s">
        <v>1060</v>
      </c>
      <c r="M583" s="5">
        <v>44340.0</v>
      </c>
      <c r="N583" s="2" t="s">
        <v>8777</v>
      </c>
      <c r="O583" s="6" t="s">
        <v>8778</v>
      </c>
      <c r="P583" s="7" t="str">
        <f>HYPERLINK("https://drive.google.com/file/d/1f4ztDNIiFELDVJBNJfmN6F7LYI0pw2Fn/view?usp=drivesdk","فرح علاء جعفر - Scientific research and its role in the academic performance of the teaching staff")</f>
        <v>فرح علاء جعفر - Scientific research and its role in the academic performance of the teaching staff</v>
      </c>
      <c r="Q583" s="2" t="s">
        <v>8779</v>
      </c>
      <c r="R583" s="2"/>
      <c r="S583" s="2"/>
      <c r="T583" s="2"/>
      <c r="U583" s="2"/>
      <c r="V583" s="2"/>
    </row>
    <row r="584">
      <c r="A584" s="4">
        <v>44341.01022091435</v>
      </c>
      <c r="B584" s="2" t="s">
        <v>5183</v>
      </c>
      <c r="C584" s="2" t="s">
        <v>8780</v>
      </c>
      <c r="D584" s="2" t="s">
        <v>171</v>
      </c>
      <c r="E584" s="2" t="s">
        <v>202</v>
      </c>
      <c r="F584" s="2" t="s">
        <v>8781</v>
      </c>
      <c r="G584" s="2" t="s">
        <v>8146</v>
      </c>
      <c r="H584" s="2" t="s">
        <v>223</v>
      </c>
      <c r="I584" s="2" t="s">
        <v>8782</v>
      </c>
      <c r="J584" s="2" t="s">
        <v>197</v>
      </c>
      <c r="L584" s="2" t="s">
        <v>1060</v>
      </c>
      <c r="M584" s="5">
        <v>44340.0</v>
      </c>
      <c r="N584" s="2" t="s">
        <v>8783</v>
      </c>
      <c r="O584" s="6" t="s">
        <v>8784</v>
      </c>
      <c r="P584" s="7" t="str">
        <f>HYPERLINK("https://drive.google.com/file/d/1Si_qgAd5x1PMBvD-bm0NTXpsScjMJJxF/view?usp=drivesdk","Shilan sedeeq abdullah  - Scientific research and its role in the academic performance of the teaching staff")</f>
        <v>Shilan sedeeq abdullah  - Scientific research and its role in the academic performance of the teaching staff</v>
      </c>
      <c r="Q584" s="2" t="s">
        <v>8785</v>
      </c>
      <c r="R584" s="2"/>
      <c r="S584" s="2"/>
      <c r="T584" s="2"/>
      <c r="U584" s="2"/>
      <c r="V584" s="2"/>
    </row>
    <row r="585">
      <c r="A585" s="4">
        <v>44341.011898136574</v>
      </c>
      <c r="B585" s="2" t="s">
        <v>5183</v>
      </c>
      <c r="C585" s="2" t="s">
        <v>8786</v>
      </c>
      <c r="D585" s="2" t="s">
        <v>171</v>
      </c>
      <c r="E585" s="2" t="s">
        <v>289</v>
      </c>
      <c r="F585" s="2" t="s">
        <v>665</v>
      </c>
      <c r="G585" s="2" t="s">
        <v>8787</v>
      </c>
      <c r="H585" s="2" t="s">
        <v>6621</v>
      </c>
      <c r="I585" s="2" t="s">
        <v>8788</v>
      </c>
      <c r="J585" s="2" t="s">
        <v>177</v>
      </c>
      <c r="L585" s="2" t="s">
        <v>1060</v>
      </c>
      <c r="M585" s="5">
        <v>44340.0</v>
      </c>
      <c r="N585" s="2" t="s">
        <v>8789</v>
      </c>
      <c r="O585" s="6" t="s">
        <v>8790</v>
      </c>
      <c r="P585" s="7" t="str">
        <f>HYPERLINK("https://drive.google.com/file/d/18F5yk2cLrx-u7mRzGutDZMbn0_M_Fum_/view?usp=drivesdk","Prof.dr.Asaad Al-ani - Scientific research and its role in the academic performance of the teaching staff")</f>
        <v>Prof.dr.Asaad Al-ani - Scientific research and its role in the academic performance of the teaching staff</v>
      </c>
      <c r="Q585" s="2" t="s">
        <v>8791</v>
      </c>
      <c r="R585" s="2"/>
      <c r="S585" s="2"/>
      <c r="T585" s="2"/>
      <c r="U585" s="2"/>
      <c r="V585" s="2"/>
    </row>
    <row r="586">
      <c r="A586" s="4">
        <v>44341.012980694446</v>
      </c>
      <c r="B586" s="2" t="s">
        <v>5183</v>
      </c>
      <c r="C586" s="8" t="s">
        <v>8792</v>
      </c>
      <c r="D586" s="2" t="s">
        <v>171</v>
      </c>
      <c r="E586" s="2" t="s">
        <v>289</v>
      </c>
      <c r="F586" s="8" t="s">
        <v>495</v>
      </c>
      <c r="G586" s="8" t="s">
        <v>8171</v>
      </c>
      <c r="H586" s="8" t="s">
        <v>8793</v>
      </c>
      <c r="I586" s="2" t="s">
        <v>8173</v>
      </c>
      <c r="J586" s="2" t="s">
        <v>177</v>
      </c>
      <c r="K586" s="8" t="s">
        <v>2016</v>
      </c>
      <c r="L586" s="2" t="s">
        <v>1060</v>
      </c>
      <c r="M586" s="5">
        <v>44340.0</v>
      </c>
      <c r="N586" s="2" t="s">
        <v>8794</v>
      </c>
      <c r="O586" s="6" t="s">
        <v>8795</v>
      </c>
      <c r="P586" s="7" t="str">
        <f>HYPERLINK("https://drive.google.com/file/d/1lWK7nRfocvp4mk1WYGuKueKCTrr6ikNP/view?usp=drivesdk","علي صادق ذياب - Scientific research and its role in the academic performance of the teaching staff")</f>
        <v>علي صادق ذياب - Scientific research and its role in the academic performance of the teaching staff</v>
      </c>
      <c r="Q586" s="2" t="s">
        <v>8796</v>
      </c>
      <c r="R586" s="2"/>
      <c r="S586" s="2"/>
      <c r="T586" s="2"/>
      <c r="U586" s="2"/>
      <c r="V586" s="2"/>
    </row>
    <row r="587">
      <c r="A587" s="4">
        <v>44341.01300537037</v>
      </c>
      <c r="B587" s="2" t="s">
        <v>5183</v>
      </c>
      <c r="C587" s="2" t="s">
        <v>8797</v>
      </c>
      <c r="D587" s="2" t="s">
        <v>158</v>
      </c>
      <c r="E587" s="2" t="s">
        <v>159</v>
      </c>
      <c r="F587" s="8" t="s">
        <v>8798</v>
      </c>
      <c r="G587" s="8" t="s">
        <v>6530</v>
      </c>
      <c r="H587" s="8" t="s">
        <v>8799</v>
      </c>
      <c r="I587" s="2" t="s">
        <v>8800</v>
      </c>
      <c r="J587" s="2" t="s">
        <v>177</v>
      </c>
      <c r="K587" s="2" t="s">
        <v>8801</v>
      </c>
      <c r="L587" s="2" t="s">
        <v>1060</v>
      </c>
      <c r="M587" s="5">
        <v>44340.0</v>
      </c>
      <c r="N587" s="2" t="s">
        <v>8802</v>
      </c>
      <c r="O587" s="6" t="s">
        <v>8803</v>
      </c>
      <c r="P587" s="7" t="str">
        <f>HYPERLINK("https://drive.google.com/file/d/1D5ePfbgq0BSKoqpyNcC3iBa-0zNGLxe6/view?usp=drivesdk","Omer mohieddin abd alrazaq  - Scientific research and its role in the academic performance of the teaching staff")</f>
        <v>Omer mohieddin abd alrazaq  - Scientific research and its role in the academic performance of the teaching staff</v>
      </c>
      <c r="Q587" s="2" t="s">
        <v>8804</v>
      </c>
      <c r="R587" s="2"/>
      <c r="S587" s="2"/>
      <c r="T587" s="2"/>
      <c r="U587" s="2"/>
      <c r="V587" s="2"/>
    </row>
    <row r="588">
      <c r="A588" s="4">
        <v>44341.01675230324</v>
      </c>
      <c r="B588" s="2" t="s">
        <v>5183</v>
      </c>
      <c r="C588" s="8" t="s">
        <v>8805</v>
      </c>
      <c r="D588" s="2" t="s">
        <v>158</v>
      </c>
      <c r="E588" s="2" t="s">
        <v>159</v>
      </c>
      <c r="F588" s="8" t="s">
        <v>8806</v>
      </c>
      <c r="G588" s="8" t="s">
        <v>8807</v>
      </c>
      <c r="H588" s="8" t="s">
        <v>8808</v>
      </c>
      <c r="I588" s="2" t="s">
        <v>8809</v>
      </c>
      <c r="J588" s="2" t="s">
        <v>197</v>
      </c>
      <c r="K588" s="2" t="s">
        <v>8810</v>
      </c>
      <c r="L588" s="2" t="s">
        <v>1060</v>
      </c>
      <c r="M588" s="5">
        <v>44340.0</v>
      </c>
      <c r="N588" s="2" t="s">
        <v>8811</v>
      </c>
      <c r="O588" s="6" t="s">
        <v>8812</v>
      </c>
      <c r="P588" s="7" t="str">
        <f>HYPERLINK("https://drive.google.com/file/d/1nqrwQGzBLyNCHSsmZlXa4IkLForkyI1d/view?usp=drivesdk","هاوری جزا علی  - Scientific research and its role in the academic performance of the teaching staff")</f>
        <v>هاوری جزا علی  - Scientific research and its role in the academic performance of the teaching staff</v>
      </c>
      <c r="Q588" s="2" t="s">
        <v>8813</v>
      </c>
      <c r="R588" s="2"/>
      <c r="S588" s="2"/>
      <c r="T588" s="2"/>
      <c r="U588" s="2"/>
      <c r="V588" s="2"/>
    </row>
    <row r="589">
      <c r="A589" s="4">
        <v>44341.02017802083</v>
      </c>
      <c r="B589" s="2" t="s">
        <v>5183</v>
      </c>
      <c r="C589" s="8" t="s">
        <v>8792</v>
      </c>
      <c r="D589" s="2" t="s">
        <v>171</v>
      </c>
      <c r="E589" s="2" t="s">
        <v>289</v>
      </c>
      <c r="F589" s="8" t="s">
        <v>495</v>
      </c>
      <c r="G589" s="8" t="s">
        <v>8171</v>
      </c>
      <c r="H589" s="8" t="s">
        <v>8814</v>
      </c>
      <c r="I589" s="2" t="s">
        <v>8173</v>
      </c>
      <c r="J589" s="2" t="s">
        <v>177</v>
      </c>
      <c r="K589" s="8" t="s">
        <v>2016</v>
      </c>
      <c r="L589" s="2" t="s">
        <v>1060</v>
      </c>
      <c r="M589" s="5">
        <v>44340.0</v>
      </c>
      <c r="N589" s="2" t="s">
        <v>8815</v>
      </c>
      <c r="O589" s="6" t="s">
        <v>8816</v>
      </c>
      <c r="P589" s="7" t="str">
        <f>HYPERLINK("https://drive.google.com/file/d/1rUrqnD4UfsZaHgcqSXdtIxO8rVi0nq7H/view?usp=drivesdk","علي صادق ذياب - Scientific research and its role in the academic performance of the teaching staff")</f>
        <v>علي صادق ذياب - Scientific research and its role in the academic performance of the teaching staff</v>
      </c>
      <c r="Q589" s="2" t="s">
        <v>8817</v>
      </c>
      <c r="R589" s="2"/>
      <c r="S589" s="2"/>
      <c r="T589" s="2"/>
      <c r="U589" s="2"/>
      <c r="V589" s="2"/>
    </row>
    <row r="590">
      <c r="A590" s="4">
        <v>44341.04685903935</v>
      </c>
      <c r="B590" s="2" t="s">
        <v>5183</v>
      </c>
      <c r="C590" s="2" t="s">
        <v>887</v>
      </c>
      <c r="D590" s="2" t="s">
        <v>158</v>
      </c>
      <c r="E590" s="2" t="s">
        <v>172</v>
      </c>
      <c r="F590" s="2" t="s">
        <v>229</v>
      </c>
      <c r="G590" s="2" t="s">
        <v>230</v>
      </c>
      <c r="H590" s="2" t="s">
        <v>612</v>
      </c>
      <c r="I590" s="2" t="s">
        <v>613</v>
      </c>
      <c r="J590" s="2" t="s">
        <v>177</v>
      </c>
      <c r="K590" s="2" t="s">
        <v>710</v>
      </c>
      <c r="L590" s="2" t="s">
        <v>1060</v>
      </c>
      <c r="M590" s="5">
        <v>44340.0</v>
      </c>
      <c r="N590" s="2" t="s">
        <v>8818</v>
      </c>
      <c r="O590" s="6" t="s">
        <v>8819</v>
      </c>
      <c r="P590" s="7" t="str">
        <f>HYPERLINK("https://drive.google.com/file/d/1KAYbTP28knj8Ap8__PI0LDFKO5yCRlMc/view?usp=drivesdk","Kurdistan Rafiq Moheddin - Scientific research and its role in the academic performance of the teaching staff")</f>
        <v>Kurdistan Rafiq Moheddin - Scientific research and its role in the academic performance of the teaching staff</v>
      </c>
      <c r="Q590" s="2" t="s">
        <v>8820</v>
      </c>
      <c r="R590" s="2"/>
      <c r="S590" s="2"/>
      <c r="T590" s="2"/>
      <c r="U590" s="2"/>
      <c r="V590" s="2"/>
    </row>
    <row r="591">
      <c r="A591" s="4">
        <v>44341.08832596065</v>
      </c>
      <c r="B591" s="2" t="s">
        <v>5183</v>
      </c>
      <c r="C591" s="2" t="s">
        <v>8821</v>
      </c>
      <c r="D591" s="2" t="s">
        <v>158</v>
      </c>
      <c r="E591" s="2" t="s">
        <v>172</v>
      </c>
      <c r="F591" s="2" t="s">
        <v>1464</v>
      </c>
      <c r="G591" s="2" t="s">
        <v>8822</v>
      </c>
      <c r="H591" s="2" t="s">
        <v>276</v>
      </c>
      <c r="I591" s="2" t="s">
        <v>8823</v>
      </c>
      <c r="J591" s="2" t="s">
        <v>177</v>
      </c>
      <c r="K591" s="2" t="s">
        <v>8824</v>
      </c>
      <c r="L591" s="2" t="s">
        <v>1060</v>
      </c>
      <c r="M591" s="5">
        <v>44340.0</v>
      </c>
      <c r="N591" s="2" t="s">
        <v>8825</v>
      </c>
      <c r="O591" s="6" t="s">
        <v>8826</v>
      </c>
      <c r="P591" s="7" t="str">
        <f>HYPERLINK("https://drive.google.com/file/d/1NaoEk3_Sj49RtpiJ6JFHilEqN6f1AIdC/view?usp=drivesdk","Alan Salah Salih - Scientific research and its role in the academic performance of the teaching staff")</f>
        <v>Alan Salah Salih - Scientific research and its role in the academic performance of the teaching staff</v>
      </c>
      <c r="Q591" s="2" t="s">
        <v>8827</v>
      </c>
      <c r="R591" s="2"/>
      <c r="S591" s="2"/>
      <c r="T591" s="2"/>
      <c r="U591" s="2"/>
      <c r="V591" s="2"/>
    </row>
    <row r="592">
      <c r="A592" s="4">
        <v>44341.42870289352</v>
      </c>
      <c r="B592" s="2" t="s">
        <v>5183</v>
      </c>
      <c r="C592" s="2" t="s">
        <v>1025</v>
      </c>
      <c r="D592" s="2" t="s">
        <v>158</v>
      </c>
      <c r="E592" s="2" t="s">
        <v>159</v>
      </c>
      <c r="F592" s="8" t="s">
        <v>540</v>
      </c>
      <c r="G592" s="8" t="s">
        <v>1026</v>
      </c>
      <c r="H592" s="8" t="s">
        <v>4832</v>
      </c>
      <c r="I592" s="2" t="s">
        <v>1028</v>
      </c>
      <c r="J592" s="2" t="s">
        <v>197</v>
      </c>
      <c r="L592" s="2" t="s">
        <v>1060</v>
      </c>
      <c r="M592" s="5">
        <v>44340.0</v>
      </c>
      <c r="N592" s="2" t="s">
        <v>8828</v>
      </c>
      <c r="O592" s="6" t="s">
        <v>8829</v>
      </c>
      <c r="P592" s="7" t="str">
        <f>HYPERLINK("https://drive.google.com/file/d/1akxWH_vzKt3WHRSISCRcPk196Lzd7A_0/view?usp=drivesdk","Dilkhosh Rafiq Moheddin  - Scientific research and its role in the academic performance of the teaching staff")</f>
        <v>Dilkhosh Rafiq Moheddin  - Scientific research and its role in the academic performance of the teaching staff</v>
      </c>
      <c r="Q592" s="2" t="s">
        <v>8830</v>
      </c>
      <c r="R592" s="2"/>
      <c r="S592" s="2"/>
      <c r="T592" s="2"/>
      <c r="U592" s="2"/>
      <c r="V592" s="2"/>
    </row>
    <row r="593">
      <c r="A593" s="4">
        <v>44341.455634074075</v>
      </c>
      <c r="B593" s="2" t="s">
        <v>5183</v>
      </c>
      <c r="C593" s="2" t="s">
        <v>8831</v>
      </c>
      <c r="D593" s="2" t="s">
        <v>158</v>
      </c>
      <c r="E593" s="2" t="s">
        <v>172</v>
      </c>
      <c r="F593" s="2" t="s">
        <v>1464</v>
      </c>
      <c r="G593" s="2" t="s">
        <v>8744</v>
      </c>
      <c r="H593" s="2" t="s">
        <v>8745</v>
      </c>
      <c r="I593" s="2" t="s">
        <v>8832</v>
      </c>
      <c r="J593" s="2" t="s">
        <v>177</v>
      </c>
      <c r="L593" s="2" t="s">
        <v>1060</v>
      </c>
      <c r="M593" s="5">
        <v>44340.0</v>
      </c>
      <c r="N593" s="2" t="s">
        <v>8833</v>
      </c>
      <c r="O593" s="6" t="s">
        <v>8834</v>
      </c>
      <c r="P593" s="7" t="str">
        <f>HYPERLINK("https://drive.google.com/file/d/1v1k_VTGNTkDr305CR3PUAkdDhnzIUMEb/view?usp=drivesdk","Rawand mohammed ali  - Scientific research and its role in the academic performance of the teaching staff")</f>
        <v>Rawand mohammed ali  - Scientific research and its role in the academic performance of the teaching staff</v>
      </c>
      <c r="Q593" s="2" t="s">
        <v>8835</v>
      </c>
      <c r="R593" s="2"/>
      <c r="S593" s="2"/>
      <c r="T593" s="2"/>
      <c r="U593" s="2"/>
      <c r="V593" s="2"/>
    </row>
    <row r="594">
      <c r="A594" s="4">
        <v>44360.92355056713</v>
      </c>
      <c r="B594" s="8" t="s">
        <v>8836</v>
      </c>
      <c r="C594" s="2" t="s">
        <v>8353</v>
      </c>
      <c r="D594" s="2" t="s">
        <v>158</v>
      </c>
      <c r="E594" s="2" t="s">
        <v>159</v>
      </c>
      <c r="F594" s="2" t="s">
        <v>6078</v>
      </c>
      <c r="G594" s="2" t="s">
        <v>222</v>
      </c>
      <c r="H594" s="2" t="s">
        <v>892</v>
      </c>
      <c r="I594" s="2" t="s">
        <v>2259</v>
      </c>
      <c r="J594" s="2" t="s">
        <v>164</v>
      </c>
      <c r="K594" s="2" t="s">
        <v>1016</v>
      </c>
      <c r="L594" s="2" t="s">
        <v>178</v>
      </c>
      <c r="M594" s="5">
        <v>44360.0</v>
      </c>
      <c r="N594" s="2" t="s">
        <v>8837</v>
      </c>
      <c r="O594" s="6" t="s">
        <v>8838</v>
      </c>
      <c r="P594" s="7" t="str">
        <f>HYPERLINK("https://drive.google.com/file/d/1t_si6JhYTZ2MAGPPsUcmpIJJI17u5pVf/view?usp=drivesdk","Srwa Hussein Mustafa  - گۆڕانكاری له‌ ڕاهێنانی (تطبيق)  قوتابیانی قۆناغی چوار له‌سه‌رده‌می كۆڕۆنا")</f>
        <v>Srwa Hussein Mustafa  - گۆڕانكاری له‌ ڕاهێنانی (تطبيق)  قوتابیانی قۆناغی چوار له‌سه‌رده‌می كۆڕۆنا</v>
      </c>
      <c r="Q594" s="2" t="s">
        <v>8839</v>
      </c>
      <c r="R594" s="2"/>
      <c r="S594" s="2"/>
      <c r="T594" s="2"/>
      <c r="U594" s="2"/>
      <c r="V594" s="2"/>
    </row>
    <row r="595">
      <c r="A595" s="4">
        <v>44360.923649432865</v>
      </c>
      <c r="B595" s="8" t="s">
        <v>8836</v>
      </c>
      <c r="C595" s="2" t="s">
        <v>281</v>
      </c>
      <c r="D595" s="2" t="s">
        <v>158</v>
      </c>
      <c r="E595" s="2" t="s">
        <v>159</v>
      </c>
      <c r="F595" s="2" t="s">
        <v>213</v>
      </c>
      <c r="G595" s="2" t="s">
        <v>214</v>
      </c>
      <c r="H595" s="2" t="s">
        <v>8840</v>
      </c>
      <c r="I595" s="2" t="s">
        <v>283</v>
      </c>
      <c r="J595" s="2" t="s">
        <v>177</v>
      </c>
      <c r="L595" s="2" t="s">
        <v>178</v>
      </c>
      <c r="M595" s="5">
        <v>44360.0</v>
      </c>
      <c r="N595" s="2" t="s">
        <v>8841</v>
      </c>
      <c r="O595" s="6" t="s">
        <v>8842</v>
      </c>
      <c r="P595" s="7" t="str">
        <f>HYPERLINK("https://drive.google.com/file/d/1loo-HqY-3QR6rBkgHvjO7NLEOwaXs-qy/view?usp=drivesdk","Taher Sheikh Mohammed - گۆڕانكاری له‌ ڕاهێنانی (تطبيق)  قوتابیانی قۆناغی چوار له‌سه‌رده‌می كۆڕۆنا")</f>
        <v>Taher Sheikh Mohammed - گۆڕانكاری له‌ ڕاهێنانی (تطبيق)  قوتابیانی قۆناغی چوار له‌سه‌رده‌می كۆڕۆنا</v>
      </c>
      <c r="Q595" s="2" t="s">
        <v>8843</v>
      </c>
      <c r="R595" s="2"/>
      <c r="S595" s="2"/>
      <c r="T595" s="2"/>
      <c r="U595" s="2"/>
      <c r="V595" s="2"/>
    </row>
    <row r="596">
      <c r="A596" s="4">
        <v>44360.92372876157</v>
      </c>
      <c r="B596" s="8" t="s">
        <v>8836</v>
      </c>
      <c r="C596" s="2" t="s">
        <v>228</v>
      </c>
      <c r="D596" s="2" t="s">
        <v>171</v>
      </c>
      <c r="E596" s="2" t="s">
        <v>172</v>
      </c>
      <c r="F596" s="2" t="s">
        <v>229</v>
      </c>
      <c r="G596" s="2" t="s">
        <v>230</v>
      </c>
      <c r="H596" s="2" t="s">
        <v>231</v>
      </c>
      <c r="I596" s="2" t="s">
        <v>232</v>
      </c>
      <c r="J596" s="2" t="s">
        <v>164</v>
      </c>
      <c r="L596" s="2" t="s">
        <v>178</v>
      </c>
      <c r="M596" s="5">
        <v>44360.0</v>
      </c>
      <c r="N596" s="2" t="s">
        <v>8844</v>
      </c>
      <c r="O596" s="6" t="s">
        <v>8845</v>
      </c>
      <c r="P596" s="7" t="str">
        <f>HYPERLINK("https://drive.google.com/file/d/1sdHzrrZ97Mvunw70jtR6bHnyJaa9O0_p/view?usp=drivesdk","Kaifi Muhammad Aziz - گۆڕانكاری له‌ ڕاهێنانی (تطبيق)  قوتابیانی قۆناغی چوار له‌سه‌رده‌می كۆڕۆنا")</f>
        <v>Kaifi Muhammad Aziz - گۆڕانكاری له‌ ڕاهێنانی (تطبيق)  قوتابیانی قۆناغی چوار له‌سه‌رده‌می كۆڕۆنا</v>
      </c>
      <c r="Q596" s="2" t="s">
        <v>8846</v>
      </c>
      <c r="R596" s="2"/>
      <c r="S596" s="2"/>
      <c r="T596" s="2"/>
      <c r="U596" s="2"/>
      <c r="V596" s="2"/>
    </row>
    <row r="597">
      <c r="A597" s="4">
        <v>44360.92375350694</v>
      </c>
      <c r="B597" s="8" t="s">
        <v>8836</v>
      </c>
      <c r="C597" s="8" t="s">
        <v>6584</v>
      </c>
      <c r="D597" s="2" t="s">
        <v>158</v>
      </c>
      <c r="E597" s="2" t="s">
        <v>159</v>
      </c>
      <c r="F597" s="8" t="s">
        <v>923</v>
      </c>
      <c r="G597" s="8" t="s">
        <v>3070</v>
      </c>
      <c r="H597" s="8" t="s">
        <v>6585</v>
      </c>
      <c r="I597" s="2" t="s">
        <v>473</v>
      </c>
      <c r="J597" s="2" t="s">
        <v>164</v>
      </c>
      <c r="L597" s="2" t="s">
        <v>178</v>
      </c>
      <c r="M597" s="5">
        <v>44360.0</v>
      </c>
      <c r="N597" s="2" t="s">
        <v>8847</v>
      </c>
      <c r="O597" s="6" t="s">
        <v>8848</v>
      </c>
      <c r="P597" s="7" t="str">
        <f>HYPERLINK("https://drive.google.com/file/d/1h5uEHy-HrbGBmxzIcqQtrlkDJFiz4RdF/view?usp=drivesdk","فرصە احمد حسین - گۆڕانكاری له‌ ڕاهێنانی (تطبيق)  قوتابیانی قۆناغی چوار له‌سه‌رده‌می كۆڕۆنا")</f>
        <v>فرصە احمد حسین - گۆڕانكاری له‌ ڕاهێنانی (تطبيق)  قوتابیانی قۆناغی چوار له‌سه‌رده‌می كۆڕۆنا</v>
      </c>
      <c r="Q597" s="2" t="s">
        <v>8849</v>
      </c>
      <c r="R597" s="2"/>
      <c r="S597" s="2"/>
      <c r="T597" s="2"/>
      <c r="U597" s="2"/>
      <c r="V597" s="2"/>
    </row>
    <row r="598">
      <c r="A598" s="4">
        <v>44360.92381934028</v>
      </c>
      <c r="B598" s="8" t="s">
        <v>8836</v>
      </c>
      <c r="C598" s="2" t="s">
        <v>8850</v>
      </c>
      <c r="D598" s="2" t="s">
        <v>171</v>
      </c>
      <c r="E598" s="2" t="s">
        <v>202</v>
      </c>
      <c r="F598" s="2" t="s">
        <v>221</v>
      </c>
      <c r="G598" s="2" t="s">
        <v>222</v>
      </c>
      <c r="H598" s="2" t="s">
        <v>223</v>
      </c>
      <c r="I598" s="2" t="s">
        <v>1129</v>
      </c>
      <c r="J598" s="2" t="s">
        <v>197</v>
      </c>
      <c r="L598" s="2" t="s">
        <v>178</v>
      </c>
      <c r="M598" s="5">
        <v>44360.0</v>
      </c>
      <c r="N598" s="2" t="s">
        <v>8851</v>
      </c>
      <c r="O598" s="6" t="s">
        <v>8852</v>
      </c>
      <c r="P598" s="7" t="str">
        <f>HYPERLINK("https://drive.google.com/file/d/1SgoVCmfGi4tTgmoJ_T-D7KCkv9tipM3H/view?usp=drivesdk","Shamal Salahaddin - گۆڕانكاری له‌ ڕاهێنانی (تطبيق)  قوتابیانی قۆناغی چوار له‌سه‌رده‌می كۆڕۆنا")</f>
        <v>Shamal Salahaddin - گۆڕانكاری له‌ ڕاهێنانی (تطبيق)  قوتابیانی قۆناغی چوار له‌سه‌رده‌می كۆڕۆنا</v>
      </c>
      <c r="Q598" s="2" t="s">
        <v>8853</v>
      </c>
      <c r="R598" s="2"/>
      <c r="S598" s="2"/>
      <c r="T598" s="2"/>
      <c r="U598" s="2"/>
      <c r="V598" s="2"/>
    </row>
    <row r="599">
      <c r="A599" s="4">
        <v>44360.92468403935</v>
      </c>
      <c r="B599" s="8" t="s">
        <v>8836</v>
      </c>
      <c r="C599" s="2" t="s">
        <v>937</v>
      </c>
      <c r="D599" s="2" t="s">
        <v>158</v>
      </c>
      <c r="E599" s="2" t="s">
        <v>159</v>
      </c>
      <c r="F599" s="2" t="s">
        <v>1248</v>
      </c>
      <c r="G599" s="2" t="s">
        <v>245</v>
      </c>
      <c r="H599" s="2" t="s">
        <v>1249</v>
      </c>
      <c r="I599" s="2" t="s">
        <v>319</v>
      </c>
      <c r="J599" s="2" t="s">
        <v>177</v>
      </c>
      <c r="L599" s="2" t="s">
        <v>178</v>
      </c>
      <c r="M599" s="5">
        <v>44360.0</v>
      </c>
      <c r="N599" s="2" t="s">
        <v>8854</v>
      </c>
      <c r="O599" s="6" t="s">
        <v>8855</v>
      </c>
      <c r="P599" s="7" t="str">
        <f>HYPERLINK("https://drive.google.com/file/d/1RWgZLl8-Do-KwX0Foq3p9tNdha7cwoea/view?usp=drivesdk","AMJAD AHMED JUMAAH - گۆڕانكاری له‌ ڕاهێنانی (تطبيق)  قوتابیانی قۆناغی چوار له‌سه‌رده‌می كۆڕۆنا")</f>
        <v>AMJAD AHMED JUMAAH - گۆڕانكاری له‌ ڕاهێنانی (تطبيق)  قوتابیانی قۆناغی چوار له‌سه‌رده‌می كۆڕۆنا</v>
      </c>
      <c r="Q599" s="2" t="s">
        <v>8856</v>
      </c>
      <c r="R599" s="2"/>
      <c r="S599" s="2"/>
      <c r="T599" s="2"/>
      <c r="U599" s="2"/>
      <c r="V599" s="2"/>
    </row>
    <row r="600">
      <c r="A600" s="4">
        <v>44360.9249696412</v>
      </c>
      <c r="B600" s="8" t="s">
        <v>8836</v>
      </c>
      <c r="C600" s="2" t="s">
        <v>960</v>
      </c>
      <c r="D600" s="2" t="s">
        <v>158</v>
      </c>
      <c r="E600" s="2" t="s">
        <v>159</v>
      </c>
      <c r="F600" s="2" t="s">
        <v>961</v>
      </c>
      <c r="G600" s="2" t="s">
        <v>222</v>
      </c>
      <c r="H600" s="2" t="s">
        <v>962</v>
      </c>
      <c r="I600" s="2" t="s">
        <v>963</v>
      </c>
      <c r="J600" s="2" t="s">
        <v>177</v>
      </c>
      <c r="L600" s="2" t="s">
        <v>178</v>
      </c>
      <c r="M600" s="5">
        <v>44360.0</v>
      </c>
      <c r="N600" s="2" t="s">
        <v>8857</v>
      </c>
      <c r="O600" s="6" t="s">
        <v>8858</v>
      </c>
      <c r="P600" s="7" t="str">
        <f>HYPERLINK("https://drive.google.com/file/d/1YdmCWMIgzpTevfFITbK4ebog0r0qwC93/view?usp=drivesdk","Muna salah al-deen yousif  - گۆڕانكاری له‌ ڕاهێنانی (تطبيق)  قوتابیانی قۆناغی چوار له‌سه‌رده‌می كۆڕۆنا")</f>
        <v>Muna salah al-deen yousif  - گۆڕانكاری له‌ ڕاهێنانی (تطبيق)  قوتابیانی قۆناغی چوار له‌سه‌رده‌می كۆڕۆنا</v>
      </c>
      <c r="Q600" s="2" t="s">
        <v>8859</v>
      </c>
      <c r="R600" s="2"/>
      <c r="S600" s="2"/>
      <c r="T600" s="2"/>
      <c r="U600" s="2"/>
      <c r="V600" s="2"/>
    </row>
    <row r="601">
      <c r="A601" s="4">
        <v>44360.925274814814</v>
      </c>
      <c r="B601" s="8" t="s">
        <v>8836</v>
      </c>
      <c r="C601" s="2" t="s">
        <v>260</v>
      </c>
      <c r="D601" s="2" t="s">
        <v>171</v>
      </c>
      <c r="E601" s="2" t="s">
        <v>202</v>
      </c>
      <c r="F601" s="2" t="s">
        <v>152</v>
      </c>
      <c r="G601" s="2" t="s">
        <v>153</v>
      </c>
      <c r="H601" s="2" t="s">
        <v>527</v>
      </c>
      <c r="I601" s="2" t="s">
        <v>262</v>
      </c>
      <c r="J601" s="2" t="s">
        <v>207</v>
      </c>
      <c r="L601" s="2" t="s">
        <v>178</v>
      </c>
      <c r="M601" s="5">
        <v>44360.0</v>
      </c>
      <c r="N601" s="2" t="s">
        <v>8860</v>
      </c>
      <c r="O601" s="6" t="s">
        <v>8861</v>
      </c>
      <c r="P601" s="7" t="str">
        <f>HYPERLINK("https://drive.google.com/file/d/1wJdzZaQTHtAQx1dBhATcT4hA-Ww4ptW_/view?usp=drivesdk","saadaldeen muhammad nuri saed - گۆڕانكاری له‌ ڕاهێنانی (تطبيق)  قوتابیانی قۆناغی چوار له‌سه‌رده‌می كۆڕۆنا")</f>
        <v>saadaldeen muhammad nuri saed - گۆڕانكاری له‌ ڕاهێنانی (تطبيق)  قوتابیانی قۆناغی چوار له‌سه‌رده‌می كۆڕۆنا</v>
      </c>
      <c r="Q601" s="2" t="s">
        <v>8862</v>
      </c>
      <c r="R601" s="2"/>
      <c r="S601" s="2"/>
      <c r="T601" s="2"/>
      <c r="U601" s="2"/>
      <c r="V601" s="2"/>
    </row>
    <row r="602">
      <c r="A602" s="4">
        <v>44360.92538025463</v>
      </c>
      <c r="B602" s="8" t="s">
        <v>8836</v>
      </c>
      <c r="C602" s="8" t="s">
        <v>4027</v>
      </c>
      <c r="D602" s="2" t="s">
        <v>158</v>
      </c>
      <c r="E602" s="2" t="s">
        <v>159</v>
      </c>
      <c r="F602" s="8" t="s">
        <v>923</v>
      </c>
      <c r="G602" s="8" t="s">
        <v>3070</v>
      </c>
      <c r="H602" s="8" t="s">
        <v>4028</v>
      </c>
      <c r="I602" s="2" t="s">
        <v>3193</v>
      </c>
      <c r="J602" s="2" t="s">
        <v>177</v>
      </c>
      <c r="L602" s="2" t="s">
        <v>178</v>
      </c>
      <c r="M602" s="5">
        <v>44360.0</v>
      </c>
      <c r="N602" s="2" t="s">
        <v>8863</v>
      </c>
      <c r="O602" s="6" t="s">
        <v>8864</v>
      </c>
      <c r="P602" s="7" t="str">
        <f>HYPERLINK("https://drive.google.com/file/d/1BC7Mq3bldJUcrwugRpgdTs7lPYr863TR/view?usp=drivesdk","حاجی عبدالرحمن حاجی - گۆڕانكاری له‌ ڕاهێنانی (تطبيق)  قوتابیانی قۆناغی چوار له‌سه‌رده‌می كۆڕۆنا")</f>
        <v>حاجی عبدالرحمن حاجی - گۆڕانكاری له‌ ڕاهێنانی (تطبيق)  قوتابیانی قۆناغی چوار له‌سه‌رده‌می كۆڕۆنا</v>
      </c>
      <c r="Q602" s="2" t="s">
        <v>8865</v>
      </c>
      <c r="R602" s="2"/>
      <c r="S602" s="2"/>
      <c r="T602" s="2"/>
      <c r="U602" s="2"/>
      <c r="V602" s="2"/>
    </row>
    <row r="603">
      <c r="A603" s="4">
        <v>44360.92545141204</v>
      </c>
      <c r="B603" s="8" t="s">
        <v>8836</v>
      </c>
      <c r="C603" s="2" t="s">
        <v>8866</v>
      </c>
      <c r="D603" s="2" t="s">
        <v>171</v>
      </c>
      <c r="E603" s="2" t="s">
        <v>202</v>
      </c>
      <c r="F603" s="2" t="s">
        <v>229</v>
      </c>
      <c r="G603" s="8" t="s">
        <v>5000</v>
      </c>
      <c r="H603" s="8" t="s">
        <v>8867</v>
      </c>
      <c r="I603" s="2" t="s">
        <v>2389</v>
      </c>
      <c r="J603" s="2" t="s">
        <v>197</v>
      </c>
      <c r="L603" s="2" t="s">
        <v>178</v>
      </c>
      <c r="M603" s="5">
        <v>44360.0</v>
      </c>
      <c r="N603" s="2" t="s">
        <v>8868</v>
      </c>
      <c r="O603" s="6" t="s">
        <v>8869</v>
      </c>
      <c r="P603" s="7" t="str">
        <f>HYPERLINK("https://drive.google.com/file/d/1UvtIgnfLgq_prXVe0DvQLisiA-ytKdpD/view?usp=drivesdk","abdulmalek othman hamadamin - گۆڕانكاری له‌ ڕاهێنانی (تطبيق)  قوتابیانی قۆناغی چوار له‌سه‌رده‌می كۆڕۆنا")</f>
        <v>abdulmalek othman hamadamin - گۆڕانكاری له‌ ڕاهێنانی (تطبيق)  قوتابیانی قۆناغی چوار له‌سه‌رده‌می كۆڕۆنا</v>
      </c>
      <c r="Q603" s="2" t="s">
        <v>8870</v>
      </c>
      <c r="R603" s="2"/>
      <c r="S603" s="2"/>
      <c r="T603" s="2"/>
      <c r="U603" s="2"/>
      <c r="V603" s="2"/>
    </row>
    <row r="604">
      <c r="A604" s="4">
        <v>44360.925739502316</v>
      </c>
      <c r="B604" s="8" t="s">
        <v>8836</v>
      </c>
      <c r="C604" s="2" t="s">
        <v>1516</v>
      </c>
      <c r="D604" s="2" t="s">
        <v>171</v>
      </c>
      <c r="E604" s="2" t="s">
        <v>202</v>
      </c>
      <c r="F604" s="2" t="s">
        <v>362</v>
      </c>
      <c r="G604" s="2" t="s">
        <v>8871</v>
      </c>
      <c r="H604" s="2" t="s">
        <v>4970</v>
      </c>
      <c r="I604" s="2" t="s">
        <v>361</v>
      </c>
      <c r="J604" s="2" t="s">
        <v>197</v>
      </c>
      <c r="K604" s="2" t="s">
        <v>7743</v>
      </c>
      <c r="L604" s="2" t="s">
        <v>178</v>
      </c>
      <c r="M604" s="5">
        <v>44360.0</v>
      </c>
      <c r="N604" s="2" t="s">
        <v>8872</v>
      </c>
      <c r="O604" s="6" t="s">
        <v>8873</v>
      </c>
      <c r="P604" s="7" t="str">
        <f>HYPERLINK("https://drive.google.com/file/d/11iOGGHuTk7yP0oyptI5d52JbS3OoH0D8/view?usp=drivesdk","MUMTAZ AHMED AMEEN - گۆڕانكاری له‌ ڕاهێنانی (تطبيق)  قوتابیانی قۆناغی چوار له‌سه‌رده‌می كۆڕۆنا")</f>
        <v>MUMTAZ AHMED AMEEN - گۆڕانكاری له‌ ڕاهێنانی (تطبيق)  قوتابیانی قۆناغی چوار له‌سه‌رده‌می كۆڕۆنا</v>
      </c>
      <c r="Q604" s="2" t="s">
        <v>8874</v>
      </c>
      <c r="R604" s="2"/>
      <c r="S604" s="2"/>
      <c r="T604" s="2"/>
      <c r="U604" s="2"/>
      <c r="V604" s="2"/>
    </row>
    <row r="605">
      <c r="A605" s="4">
        <v>44360.92706752315</v>
      </c>
      <c r="B605" s="8" t="s">
        <v>8836</v>
      </c>
      <c r="C605" s="2" t="s">
        <v>5144</v>
      </c>
      <c r="D605" s="2" t="s">
        <v>158</v>
      </c>
      <c r="E605" s="2" t="s">
        <v>159</v>
      </c>
      <c r="F605" s="2" t="s">
        <v>152</v>
      </c>
      <c r="G605" s="2" t="s">
        <v>153</v>
      </c>
      <c r="H605" s="2" t="s">
        <v>341</v>
      </c>
      <c r="I605" s="2" t="s">
        <v>239</v>
      </c>
      <c r="J605" s="2" t="s">
        <v>177</v>
      </c>
      <c r="L605" s="2" t="s">
        <v>178</v>
      </c>
      <c r="M605" s="5">
        <v>44360.0</v>
      </c>
      <c r="N605" s="2" t="s">
        <v>8875</v>
      </c>
      <c r="O605" s="6" t="s">
        <v>8876</v>
      </c>
      <c r="P605" s="7" t="str">
        <f>HYPERLINK("https://drive.google.com/file/d/1K9x8G92Ua6BEYnogiNqGaOe1aOBdUatw/view?usp=drivesdk","brwa hussein m.ameen - گۆڕانكاری له‌ ڕاهێنانی (تطبيق)  قوتابیانی قۆناغی چوار له‌سه‌رده‌می كۆڕۆنا")</f>
        <v>brwa hussein m.ameen - گۆڕانكاری له‌ ڕاهێنانی (تطبيق)  قوتابیانی قۆناغی چوار له‌سه‌رده‌می كۆڕۆنا</v>
      </c>
      <c r="Q605" s="2" t="s">
        <v>8877</v>
      </c>
      <c r="R605" s="2"/>
      <c r="S605" s="2"/>
      <c r="T605" s="2"/>
      <c r="U605" s="2"/>
      <c r="V605" s="2"/>
    </row>
    <row r="606">
      <c r="A606" s="4">
        <v>44360.92712494213</v>
      </c>
      <c r="B606" s="8" t="s">
        <v>8836</v>
      </c>
      <c r="C606" s="2" t="s">
        <v>211</v>
      </c>
      <c r="D606" s="2" t="s">
        <v>6016</v>
      </c>
      <c r="E606" s="2" t="s">
        <v>159</v>
      </c>
      <c r="F606" s="2" t="s">
        <v>173</v>
      </c>
      <c r="G606" s="2" t="s">
        <v>471</v>
      </c>
      <c r="H606" s="2" t="s">
        <v>878</v>
      </c>
      <c r="I606" s="2" t="s">
        <v>216</v>
      </c>
      <c r="J606" s="2" t="s">
        <v>164</v>
      </c>
      <c r="K606" s="2" t="s">
        <v>6601</v>
      </c>
      <c r="L606" s="2" t="s">
        <v>178</v>
      </c>
      <c r="M606" s="5">
        <v>44360.0</v>
      </c>
      <c r="N606" s="2" t="s">
        <v>8878</v>
      </c>
      <c r="O606" s="6" t="s">
        <v>8879</v>
      </c>
      <c r="P606" s="7" t="str">
        <f>HYPERLINK("https://drive.google.com/file/d/1xV4YuHJRT7DOTZT1GXm2_TWKR-k7moI2/view?usp=drivesdk","Ammar Jawhar Hussien - گۆڕانكاری له‌ ڕاهێنانی (تطبيق)  قوتابیانی قۆناغی چوار له‌سه‌رده‌می كۆڕۆنا")</f>
        <v>Ammar Jawhar Hussien - گۆڕانكاری له‌ ڕاهێنانی (تطبيق)  قوتابیانی قۆناغی چوار له‌سه‌رده‌می كۆڕۆنا</v>
      </c>
      <c r="Q606" s="2" t="s">
        <v>8880</v>
      </c>
      <c r="R606" s="2"/>
      <c r="S606" s="2"/>
      <c r="T606" s="2"/>
      <c r="U606" s="2"/>
      <c r="V606" s="2"/>
    </row>
    <row r="607">
      <c r="A607" s="4">
        <v>44360.92735873842</v>
      </c>
      <c r="B607" s="8" t="s">
        <v>8836</v>
      </c>
      <c r="C607" s="2" t="s">
        <v>8881</v>
      </c>
      <c r="D607" s="2" t="s">
        <v>158</v>
      </c>
      <c r="E607" s="2" t="s">
        <v>159</v>
      </c>
      <c r="F607" s="2" t="s">
        <v>173</v>
      </c>
      <c r="G607" s="2" t="s">
        <v>222</v>
      </c>
      <c r="H607" s="2" t="s">
        <v>8882</v>
      </c>
      <c r="I607" s="2" t="s">
        <v>1240</v>
      </c>
      <c r="J607" s="2" t="s">
        <v>197</v>
      </c>
      <c r="L607" s="2" t="s">
        <v>178</v>
      </c>
      <c r="M607" s="5">
        <v>44360.0</v>
      </c>
      <c r="N607" s="2" t="s">
        <v>8883</v>
      </c>
      <c r="O607" s="6" t="s">
        <v>8884</v>
      </c>
      <c r="P607" s="7" t="str">
        <f>HYPERLINK("https://drive.google.com/file/d/1t3HlgrODZbLcVtKm5RP0HsOEKJ6lKrPP/view?usp=drivesdk","Bnar Hussain Ayub  - گۆڕانكاری له‌ ڕاهێنانی (تطبيق)  قوتابیانی قۆناغی چوار له‌سه‌رده‌می كۆڕۆنا")</f>
        <v>Bnar Hussain Ayub  - گۆڕانكاری له‌ ڕاهێنانی (تطبيق)  قوتابیانی قۆناغی چوار له‌سه‌رده‌می كۆڕۆنا</v>
      </c>
      <c r="Q607" s="2" t="s">
        <v>8885</v>
      </c>
      <c r="R607" s="2"/>
      <c r="S607" s="2"/>
      <c r="T607" s="2"/>
      <c r="U607" s="2"/>
      <c r="V607" s="2"/>
    </row>
    <row r="608">
      <c r="A608" s="4">
        <v>44360.92979405093</v>
      </c>
      <c r="B608" s="8" t="s">
        <v>8836</v>
      </c>
      <c r="C608" s="2" t="s">
        <v>2124</v>
      </c>
      <c r="D608" s="2" t="s">
        <v>171</v>
      </c>
      <c r="E608" s="2" t="s">
        <v>172</v>
      </c>
      <c r="F608" s="2" t="s">
        <v>229</v>
      </c>
      <c r="G608" s="2" t="s">
        <v>222</v>
      </c>
      <c r="H608" s="2" t="s">
        <v>2050</v>
      </c>
      <c r="I608" s="2" t="s">
        <v>247</v>
      </c>
      <c r="J608" s="2" t="s">
        <v>197</v>
      </c>
      <c r="K608" s="2" t="s">
        <v>8886</v>
      </c>
      <c r="L608" s="2" t="s">
        <v>178</v>
      </c>
      <c r="M608" s="5">
        <v>44360.0</v>
      </c>
      <c r="N608" s="2" t="s">
        <v>8887</v>
      </c>
      <c r="O608" s="6" t="s">
        <v>8888</v>
      </c>
      <c r="P608" s="7" t="str">
        <f>HYPERLINK("https://drive.google.com/file/d/1TtS8gmI2dy-eRmenLBp8j4ZIBPg3TZ_H/view?usp=drivesdk","SAMIAA JAMIL - گۆڕانكاری له‌ ڕاهێنانی (تطبيق)  قوتابیانی قۆناغی چوار له‌سه‌رده‌می كۆڕۆنا")</f>
        <v>SAMIAA JAMIL - گۆڕانكاری له‌ ڕاهێنانی (تطبيق)  قوتابیانی قۆناغی چوار له‌سه‌رده‌می كۆڕۆنا</v>
      </c>
      <c r="Q608" s="2" t="s">
        <v>8889</v>
      </c>
      <c r="R608" s="2"/>
      <c r="S608" s="2"/>
      <c r="T608" s="2"/>
      <c r="U608" s="2"/>
      <c r="V608" s="2"/>
    </row>
    <row r="609">
      <c r="A609" s="4">
        <v>44360.930443958336</v>
      </c>
      <c r="B609" s="8" t="s">
        <v>8836</v>
      </c>
      <c r="C609" s="8" t="s">
        <v>4933</v>
      </c>
      <c r="D609" s="2" t="s">
        <v>158</v>
      </c>
      <c r="E609" s="2" t="s">
        <v>172</v>
      </c>
      <c r="F609" s="8" t="s">
        <v>193</v>
      </c>
      <c r="G609" s="8" t="s">
        <v>4934</v>
      </c>
      <c r="H609" s="8" t="s">
        <v>4935</v>
      </c>
      <c r="I609" s="2" t="s">
        <v>1004</v>
      </c>
      <c r="J609" s="2" t="s">
        <v>197</v>
      </c>
      <c r="K609" s="2" t="s">
        <v>845</v>
      </c>
      <c r="L609" s="2" t="s">
        <v>178</v>
      </c>
      <c r="M609" s="5">
        <v>44360.0</v>
      </c>
      <c r="N609" s="2" t="s">
        <v>8890</v>
      </c>
      <c r="O609" s="6" t="s">
        <v>8891</v>
      </c>
      <c r="P609" s="7" t="str">
        <f>HYPERLINK("https://drive.google.com/file/d/1cArP--rC_LuIOq8xCH98JGbwV5dkBgu2/view?usp=drivesdk","دلاور كریم عمر - گۆڕانكاری له‌ ڕاهێنانی (تطبيق)  قوتابیانی قۆناغی چوار له‌سه‌رده‌می كۆڕۆنا")</f>
        <v>دلاور كریم عمر - گۆڕانكاری له‌ ڕاهێنانی (تطبيق)  قوتابیانی قۆناغی چوار له‌سه‌رده‌می كۆڕۆنا</v>
      </c>
      <c r="Q609" s="2" t="s">
        <v>8892</v>
      </c>
      <c r="R609" s="2"/>
      <c r="S609" s="2"/>
      <c r="T609" s="2"/>
      <c r="U609" s="2"/>
      <c r="V609" s="2"/>
    </row>
    <row r="610">
      <c r="A610" s="4">
        <v>44360.93523993056</v>
      </c>
      <c r="B610" s="8" t="s">
        <v>8836</v>
      </c>
      <c r="C610" s="2" t="s">
        <v>2315</v>
      </c>
      <c r="D610" s="2" t="s">
        <v>171</v>
      </c>
      <c r="E610" s="2" t="s">
        <v>172</v>
      </c>
      <c r="F610" s="2" t="s">
        <v>152</v>
      </c>
      <c r="G610" s="2" t="s">
        <v>153</v>
      </c>
      <c r="H610" s="2" t="s">
        <v>341</v>
      </c>
      <c r="I610" s="2" t="s">
        <v>437</v>
      </c>
      <c r="J610" s="2" t="s">
        <v>197</v>
      </c>
      <c r="L610" s="2" t="s">
        <v>178</v>
      </c>
      <c r="M610" s="5">
        <v>44360.0</v>
      </c>
      <c r="N610" s="2" t="s">
        <v>8893</v>
      </c>
      <c r="O610" s="6" t="s">
        <v>8894</v>
      </c>
      <c r="P610" s="7" t="str">
        <f>HYPERLINK("https://drive.google.com/file/d/1rJW-7vxG65hgh2wbN1q1p9Inbuz3sJ-J/view?usp=drivesdk","Dr. NAQEE HAMZAH JASIM AL SIYAF - گۆڕانكاری له‌ ڕاهێنانی (تطبيق)  قوتابیانی قۆناغی چوار له‌سه‌رده‌می كۆڕۆنا")</f>
        <v>Dr. NAQEE HAMZAH JASIM AL SIYAF - گۆڕانكاری له‌ ڕاهێنانی (تطبيق)  قوتابیانی قۆناغی چوار له‌سه‌رده‌می كۆڕۆنا</v>
      </c>
      <c r="Q610" s="2" t="s">
        <v>8895</v>
      </c>
      <c r="R610" s="2"/>
      <c r="S610" s="2"/>
      <c r="T610" s="2"/>
      <c r="U610" s="2"/>
      <c r="V610" s="2"/>
    </row>
    <row r="611">
      <c r="A611" s="4">
        <v>44360.93996042824</v>
      </c>
      <c r="B611" s="8" t="s">
        <v>8836</v>
      </c>
      <c r="C611" s="8" t="s">
        <v>5084</v>
      </c>
      <c r="D611" s="2" t="s">
        <v>158</v>
      </c>
      <c r="E611" s="2" t="s">
        <v>159</v>
      </c>
      <c r="F611" s="8" t="s">
        <v>923</v>
      </c>
      <c r="G611" s="8" t="s">
        <v>3070</v>
      </c>
      <c r="H611" s="8" t="s">
        <v>1869</v>
      </c>
      <c r="I611" s="2" t="s">
        <v>926</v>
      </c>
      <c r="J611" s="2" t="s">
        <v>177</v>
      </c>
      <c r="L611" s="2" t="s">
        <v>178</v>
      </c>
      <c r="M611" s="5">
        <v>44360.0</v>
      </c>
      <c r="N611" s="2" t="s">
        <v>8896</v>
      </c>
      <c r="O611" s="6" t="s">
        <v>8897</v>
      </c>
      <c r="P611" s="7" t="str">
        <f>HYPERLINK("https://drive.google.com/file/d/1RSO3XSksdVkcMqRDPcEr6euc61AUMwOu/view?usp=drivesdk","طە عزیز احمد - گۆڕانكاری له‌ ڕاهێنانی (تطبيق)  قوتابیانی قۆناغی چوار له‌سه‌رده‌می كۆڕۆنا")</f>
        <v>طە عزیز احمد - گۆڕانكاری له‌ ڕاهێنانی (تطبيق)  قوتابیانی قۆناغی چوار له‌سه‌رده‌می كۆڕۆنا</v>
      </c>
      <c r="Q611" s="2" t="s">
        <v>8898</v>
      </c>
      <c r="R611" s="2"/>
      <c r="S611" s="2"/>
      <c r="T611" s="2"/>
      <c r="U611" s="2"/>
      <c r="V611" s="2"/>
    </row>
    <row r="612">
      <c r="A612" s="4">
        <v>44360.94062637731</v>
      </c>
      <c r="B612" s="8" t="s">
        <v>8836</v>
      </c>
      <c r="C612" s="2" t="s">
        <v>8899</v>
      </c>
      <c r="D612" s="2" t="s">
        <v>171</v>
      </c>
      <c r="E612" s="2" t="s">
        <v>202</v>
      </c>
      <c r="F612" s="8" t="s">
        <v>8900</v>
      </c>
      <c r="G612" s="8" t="s">
        <v>8900</v>
      </c>
      <c r="H612" s="8" t="s">
        <v>8901</v>
      </c>
      <c r="I612" s="2" t="s">
        <v>8902</v>
      </c>
      <c r="J612" s="2" t="s">
        <v>187</v>
      </c>
      <c r="K612" s="8" t="s">
        <v>326</v>
      </c>
      <c r="L612" s="2" t="s">
        <v>178</v>
      </c>
      <c r="M612" s="5">
        <v>44360.0</v>
      </c>
      <c r="N612" s="2" t="s">
        <v>8903</v>
      </c>
      <c r="O612" s="6" t="s">
        <v>8904</v>
      </c>
      <c r="P612" s="7" t="str">
        <f>HYPERLINK("https://drive.google.com/file/d/1dgY1AcO_GLR-ZK1PcaY5W22zOX8RLTU9/view?usp=drivesdk","Munib Subhi Shahab  - گۆڕانكاری له‌ ڕاهێنانی (تطبيق)  قوتابیانی قۆناغی چوار له‌سه‌رده‌می كۆڕۆنا")</f>
        <v>Munib Subhi Shahab  - گۆڕانكاری له‌ ڕاهێنانی (تطبيق)  قوتابیانی قۆناغی چوار له‌سه‌رده‌می كۆڕۆنا</v>
      </c>
      <c r="Q612" s="2" t="s">
        <v>8905</v>
      </c>
      <c r="R612" s="2"/>
      <c r="S612" s="2"/>
      <c r="T612" s="2"/>
      <c r="U612" s="2"/>
      <c r="V612" s="2"/>
    </row>
    <row r="613">
      <c r="A613" s="4">
        <v>44360.9417781713</v>
      </c>
      <c r="B613" s="8" t="s">
        <v>8836</v>
      </c>
      <c r="C613" s="8" t="s">
        <v>8906</v>
      </c>
      <c r="D613" s="2" t="s">
        <v>158</v>
      </c>
      <c r="E613" s="2" t="s">
        <v>172</v>
      </c>
      <c r="F613" s="8" t="s">
        <v>193</v>
      </c>
      <c r="G613" s="8" t="s">
        <v>1224</v>
      </c>
      <c r="H613" s="8" t="s">
        <v>195</v>
      </c>
      <c r="I613" s="2" t="s">
        <v>196</v>
      </c>
      <c r="J613" s="2" t="s">
        <v>197</v>
      </c>
      <c r="L613" s="2" t="s">
        <v>178</v>
      </c>
      <c r="M613" s="5">
        <v>44360.0</v>
      </c>
      <c r="N613" s="2" t="s">
        <v>8907</v>
      </c>
      <c r="O613" s="6" t="s">
        <v>8908</v>
      </c>
      <c r="P613" s="7" t="str">
        <f>HYPERLINK("https://drive.google.com/file/d/1rtWjyCKMJfRsNgUVLPkvAxYWdDmuLhr9/view?usp=drivesdk","سربست ناصر احمد - گۆڕانكاری له‌ ڕاهێنانی (تطبيق)  قوتابیانی قۆناغی چوار له‌سه‌رده‌می كۆڕۆنا")</f>
        <v>سربست ناصر احمد - گۆڕانكاری له‌ ڕاهێنانی (تطبيق)  قوتابیانی قۆناغی چوار له‌سه‌رده‌می كۆڕۆنا</v>
      </c>
      <c r="Q613" s="2" t="s">
        <v>8909</v>
      </c>
      <c r="R613" s="2"/>
      <c r="S613" s="2"/>
      <c r="T613" s="2"/>
      <c r="U613" s="2"/>
      <c r="V613" s="2"/>
    </row>
    <row r="614">
      <c r="A614" s="4">
        <v>44361.8971030324</v>
      </c>
      <c r="B614" s="8" t="s">
        <v>8836</v>
      </c>
      <c r="C614" s="8" t="s">
        <v>5084</v>
      </c>
      <c r="D614" s="2" t="s">
        <v>158</v>
      </c>
      <c r="E614" s="2" t="s">
        <v>159</v>
      </c>
      <c r="F614" s="8" t="s">
        <v>923</v>
      </c>
      <c r="G614" s="8" t="s">
        <v>3070</v>
      </c>
      <c r="H614" s="8" t="s">
        <v>1869</v>
      </c>
      <c r="I614" s="2" t="s">
        <v>926</v>
      </c>
      <c r="J614" s="2" t="s">
        <v>187</v>
      </c>
      <c r="K614" s="8" t="s">
        <v>927</v>
      </c>
      <c r="L614" s="2" t="s">
        <v>178</v>
      </c>
      <c r="M614" s="5">
        <v>44360.0</v>
      </c>
      <c r="N614" s="2" t="s">
        <v>8910</v>
      </c>
      <c r="O614" s="6" t="s">
        <v>8911</v>
      </c>
      <c r="P614" s="7" t="str">
        <f>HYPERLINK("https://drive.google.com/file/d/1p13xffoLAM_KIJZ35ehz1AzP0u5leNSn/view?usp=drivesdk","طە عزیز احمد - گۆڕانكاری له‌ ڕاهێنانی (تطبيق)  قوتابیانی قۆناغی چوار له‌سه‌رده‌می كۆڕۆنا")</f>
        <v>طە عزیز احمد - گۆڕانكاری له‌ ڕاهێنانی (تطبيق)  قوتابیانی قۆناغی چوار له‌سه‌رده‌می كۆڕۆنا</v>
      </c>
      <c r="Q614" s="2" t="s">
        <v>8898</v>
      </c>
      <c r="R614" s="2"/>
      <c r="S614" s="2"/>
      <c r="T614" s="2"/>
      <c r="U614" s="2"/>
      <c r="V614" s="2"/>
    </row>
    <row r="615">
      <c r="A615" s="4">
        <v>44363.89187850694</v>
      </c>
      <c r="B615" s="8" t="s">
        <v>8912</v>
      </c>
      <c r="C615" s="2" t="s">
        <v>1330</v>
      </c>
      <c r="D615" s="2" t="s">
        <v>158</v>
      </c>
      <c r="E615" s="2" t="s">
        <v>159</v>
      </c>
      <c r="F615" s="2" t="s">
        <v>610</v>
      </c>
      <c r="G615" s="2" t="s">
        <v>916</v>
      </c>
      <c r="H615" s="2" t="s">
        <v>276</v>
      </c>
      <c r="I615" s="2" t="s">
        <v>155</v>
      </c>
      <c r="J615" s="2" t="s">
        <v>164</v>
      </c>
      <c r="L615" s="2" t="s">
        <v>178</v>
      </c>
      <c r="M615" s="5">
        <v>44360.0</v>
      </c>
      <c r="N615" s="2" t="s">
        <v>8913</v>
      </c>
      <c r="O615" s="6" t="s">
        <v>8914</v>
      </c>
      <c r="P615" s="7" t="str">
        <f>HYPERLINK("https://drive.google.com/file/d/1Cnswqfx-biPLj_rjxCVl_BIqFNHngo0-/view?usp=drivesdk","HERSH YOUSIF HAMADAMEEN - ڕوانینێکی پەروەردەیی بۆ هۆکارەکانی توندوتیژی لەلای منداڵان و هەرزەکاراندا")</f>
        <v>HERSH YOUSIF HAMADAMEEN - ڕوانینێکی پەروەردەیی بۆ هۆکارەکانی توندوتیژی لەلای منداڵان و هەرزەکاراندا</v>
      </c>
      <c r="Q615" s="2" t="s">
        <v>8915</v>
      </c>
      <c r="R615" s="2"/>
      <c r="S615" s="2"/>
      <c r="T615" s="2"/>
      <c r="U615" s="2"/>
      <c r="V615" s="2"/>
    </row>
    <row r="616">
      <c r="A616" s="4">
        <v>44363.89187850694</v>
      </c>
      <c r="B616" s="8" t="s">
        <v>8912</v>
      </c>
      <c r="C616" s="2" t="s">
        <v>1330</v>
      </c>
      <c r="D616" s="2" t="s">
        <v>158</v>
      </c>
      <c r="E616" s="2" t="s">
        <v>159</v>
      </c>
      <c r="F616" s="2" t="s">
        <v>610</v>
      </c>
      <c r="G616" s="2" t="s">
        <v>916</v>
      </c>
      <c r="H616" s="2" t="s">
        <v>276</v>
      </c>
      <c r="I616" s="2" t="s">
        <v>155</v>
      </c>
      <c r="J616" s="2" t="s">
        <v>164</v>
      </c>
      <c r="L616" s="2" t="s">
        <v>1060</v>
      </c>
      <c r="M616" s="5">
        <v>44360.0</v>
      </c>
      <c r="N616" s="2" t="s">
        <v>8916</v>
      </c>
      <c r="O616" s="51" t="s">
        <v>8917</v>
      </c>
      <c r="P616" s="7" t="str">
        <f>HYPERLINK("https://drive.google.com/file/d/1RZ9kGaHSjOEOiu6JYMOGq9eEaRait7Lo/view?usp=drivesdk","HERSH YOUSIF HAMADAMEEN - ڕوانینێکی پەروەردەیی بۆ هۆکارەکانی توندوتیژی لەلای منداڵان و هەرزەکاراندا")</f>
        <v>HERSH YOUSIF HAMADAMEEN - ڕوانینێکی پەروەردەیی بۆ هۆکارەکانی توندوتیژی لەلای منداڵان و هەرزەکاراندا</v>
      </c>
      <c r="Q616" s="2" t="s">
        <v>8918</v>
      </c>
      <c r="R616" s="2"/>
      <c r="S616" s="2"/>
      <c r="T616" s="2"/>
      <c r="U616" s="2"/>
      <c r="V616" s="2"/>
    </row>
    <row r="617">
      <c r="A617" s="4">
        <v>44363.907122696764</v>
      </c>
      <c r="B617" s="8" t="s">
        <v>8912</v>
      </c>
      <c r="C617" s="2" t="s">
        <v>6054</v>
      </c>
      <c r="D617" s="2" t="s">
        <v>158</v>
      </c>
      <c r="E617" s="2" t="s">
        <v>172</v>
      </c>
      <c r="F617" s="2" t="s">
        <v>221</v>
      </c>
      <c r="G617" s="2" t="s">
        <v>222</v>
      </c>
      <c r="H617" s="2" t="s">
        <v>6621</v>
      </c>
      <c r="I617" s="2" t="s">
        <v>6056</v>
      </c>
      <c r="J617" s="2" t="s">
        <v>177</v>
      </c>
      <c r="L617" s="2" t="s">
        <v>178</v>
      </c>
      <c r="M617" s="5">
        <v>44360.0</v>
      </c>
      <c r="N617" s="2" t="s">
        <v>8919</v>
      </c>
      <c r="O617" s="6" t="s">
        <v>8920</v>
      </c>
      <c r="P617" s="7" t="str">
        <f>HYPERLINK("https://drive.google.com/file/d/1vydWdguBZf0MEfZMP-Rchr5h8EE5J7w3/view?usp=drivesdk","Barzan saber Hussein  - ڕوانینێکی پەروەردەیی بۆ هۆکارەکانی توندوتیژی لەلای منداڵان و هەرزەکاراندا")</f>
        <v>Barzan saber Hussein  - ڕوانینێکی پەروەردەیی بۆ هۆکارەکانی توندوتیژی لەلای منداڵان و هەرزەکاراندا</v>
      </c>
      <c r="Q617" s="2" t="s">
        <v>8921</v>
      </c>
      <c r="R617" s="2"/>
      <c r="S617" s="2"/>
      <c r="T617" s="2"/>
      <c r="U617" s="2"/>
      <c r="V617" s="2"/>
    </row>
    <row r="618">
      <c r="A618" s="4">
        <v>44363.9072130787</v>
      </c>
      <c r="B618" s="8" t="s">
        <v>8912</v>
      </c>
      <c r="C618" s="2" t="s">
        <v>908</v>
      </c>
      <c r="D618" s="2" t="s">
        <v>158</v>
      </c>
      <c r="E618" s="2" t="s">
        <v>172</v>
      </c>
      <c r="F618" s="2" t="s">
        <v>152</v>
      </c>
      <c r="G618" s="2" t="s">
        <v>153</v>
      </c>
      <c r="H618" s="2" t="s">
        <v>909</v>
      </c>
      <c r="I618" s="2" t="s">
        <v>910</v>
      </c>
      <c r="J618" s="2" t="s">
        <v>197</v>
      </c>
      <c r="L618" s="2" t="s">
        <v>178</v>
      </c>
      <c r="M618" s="5">
        <v>44360.0</v>
      </c>
      <c r="N618" s="2" t="s">
        <v>8922</v>
      </c>
      <c r="O618" s="6" t="s">
        <v>8923</v>
      </c>
      <c r="P618" s="7" t="str">
        <f>HYPERLINK("https://drive.google.com/file/d/1OQ_1AhOUSUs1lZ6KWaVzNs3JHV0ggE3r/view?usp=drivesdk","hawkar omer khidhir - ڕوانینێکی پەروەردەیی بۆ هۆکارەکانی توندوتیژی لەلای منداڵان و هەرزەکاراندا")</f>
        <v>hawkar omer khidhir - ڕوانینێکی پەروەردەیی بۆ هۆکارەکانی توندوتیژی لەلای منداڵان و هەرزەکاراندا</v>
      </c>
      <c r="Q618" s="2" t="s">
        <v>8924</v>
      </c>
      <c r="R618" s="2"/>
      <c r="S618" s="2"/>
      <c r="T618" s="2"/>
      <c r="U618" s="2"/>
      <c r="V618" s="2"/>
    </row>
    <row r="619">
      <c r="A619" s="4">
        <v>44363.907230729164</v>
      </c>
      <c r="B619" s="8" t="s">
        <v>8912</v>
      </c>
      <c r="C619" s="2" t="s">
        <v>8925</v>
      </c>
      <c r="D619" s="2" t="s">
        <v>158</v>
      </c>
      <c r="E619" s="2" t="s">
        <v>172</v>
      </c>
      <c r="F619" s="2" t="s">
        <v>7173</v>
      </c>
      <c r="G619" s="2" t="s">
        <v>6049</v>
      </c>
      <c r="H619" s="2" t="s">
        <v>8926</v>
      </c>
      <c r="I619" s="2" t="s">
        <v>1206</v>
      </c>
      <c r="J619" s="2" t="s">
        <v>197</v>
      </c>
      <c r="L619" s="2" t="s">
        <v>178</v>
      </c>
      <c r="M619" s="5">
        <v>44360.0</v>
      </c>
      <c r="N619" s="2" t="s">
        <v>8927</v>
      </c>
      <c r="O619" s="6" t="s">
        <v>8928</v>
      </c>
      <c r="P619" s="7" t="str">
        <f>HYPERLINK("https://drive.google.com/file/d/1HfC1FKzv4_wxnW4XjmzZ08e7vVQ1h9QH/view?usp=drivesdk","Govan Rzgar  - ڕوانینێکی پەروەردەیی بۆ هۆکارەکانی توندوتیژی لەلای منداڵان و هەرزەکاراندا")</f>
        <v>Govan Rzgar  - ڕوانینێکی پەروەردەیی بۆ هۆکارەکانی توندوتیژی لەلای منداڵان و هەرزەکاراندا</v>
      </c>
      <c r="Q619" s="2" t="s">
        <v>8929</v>
      </c>
      <c r="R619" s="2"/>
      <c r="S619" s="2"/>
      <c r="T619" s="2"/>
      <c r="U619" s="2"/>
      <c r="V619" s="2"/>
    </row>
    <row r="620">
      <c r="A620" s="4">
        <v>44363.907308090274</v>
      </c>
      <c r="B620" s="8" t="s">
        <v>8912</v>
      </c>
      <c r="C620" s="2" t="s">
        <v>4699</v>
      </c>
      <c r="D620" s="2" t="s">
        <v>158</v>
      </c>
      <c r="E620" s="2" t="s">
        <v>159</v>
      </c>
      <c r="F620" s="2" t="s">
        <v>213</v>
      </c>
      <c r="G620" s="2" t="s">
        <v>587</v>
      </c>
      <c r="H620" s="2" t="s">
        <v>8930</v>
      </c>
      <c r="I620" s="2" t="s">
        <v>3410</v>
      </c>
      <c r="J620" s="2" t="s">
        <v>197</v>
      </c>
      <c r="L620" s="2" t="s">
        <v>178</v>
      </c>
      <c r="M620" s="5">
        <v>44360.0</v>
      </c>
      <c r="N620" s="2" t="s">
        <v>8931</v>
      </c>
      <c r="O620" s="6" t="s">
        <v>8932</v>
      </c>
      <c r="P620" s="7" t="str">
        <f>HYPERLINK("https://drive.google.com/file/d/1BPmqjRqxoyr7BbipLZyzIyhCPanuRkMZ/view?usp=drivesdk","Haval Abdullah Khudher  - ڕوانینێکی پەروەردەیی بۆ هۆکارەکانی توندوتیژی لەلای منداڵان و هەرزەکاراندا")</f>
        <v>Haval Abdullah Khudher  - ڕوانینێکی پەروەردەیی بۆ هۆکارەکانی توندوتیژی لەلای منداڵان و هەرزەکاراندا</v>
      </c>
      <c r="Q620" s="2" t="s">
        <v>8933</v>
      </c>
      <c r="R620" s="2"/>
      <c r="S620" s="2"/>
      <c r="T620" s="2"/>
      <c r="U620" s="2"/>
      <c r="V620" s="2"/>
    </row>
    <row r="621">
      <c r="A621" s="4">
        <v>44363.90732806713</v>
      </c>
      <c r="B621" s="8" t="s">
        <v>8912</v>
      </c>
      <c r="C621" s="2" t="s">
        <v>5097</v>
      </c>
      <c r="D621" s="2" t="s">
        <v>171</v>
      </c>
      <c r="E621" s="2" t="s">
        <v>202</v>
      </c>
      <c r="F621" s="2" t="s">
        <v>221</v>
      </c>
      <c r="G621" s="2" t="s">
        <v>222</v>
      </c>
      <c r="H621" s="2" t="s">
        <v>223</v>
      </c>
      <c r="I621" s="2" t="s">
        <v>1129</v>
      </c>
      <c r="J621" s="2" t="s">
        <v>197</v>
      </c>
      <c r="L621" s="2" t="s">
        <v>178</v>
      </c>
      <c r="M621" s="5">
        <v>44360.0</v>
      </c>
      <c r="N621" s="2" t="s">
        <v>8934</v>
      </c>
      <c r="O621" s="6" t="s">
        <v>8935</v>
      </c>
      <c r="P621" s="7" t="str">
        <f>HYPERLINK("https://drive.google.com/file/d/1IbCEBiTVQFwP9dVP08h-Uo6X6PPFgV6n/view?usp=drivesdk","Shamal Salahaddin Ahmed - ڕوانینێکی پەروەردەیی بۆ هۆکارەکانی توندوتیژی لەلای منداڵان و هەرزەکاراندا")</f>
        <v>Shamal Salahaddin Ahmed - ڕوانینێکی پەروەردەیی بۆ هۆکارەکانی توندوتیژی لەلای منداڵان و هەرزەکاراندا</v>
      </c>
      <c r="Q621" s="2" t="s">
        <v>8936</v>
      </c>
      <c r="R621" s="2"/>
      <c r="S621" s="2"/>
      <c r="T621" s="2"/>
      <c r="U621" s="2"/>
      <c r="V621" s="2"/>
    </row>
    <row r="622">
      <c r="A622" s="4">
        <v>44363.90747348379</v>
      </c>
      <c r="B622" s="8" t="s">
        <v>8912</v>
      </c>
      <c r="C622" s="2" t="s">
        <v>1664</v>
      </c>
      <c r="D622" s="2" t="s">
        <v>171</v>
      </c>
      <c r="E622" s="2" t="s">
        <v>172</v>
      </c>
      <c r="F622" s="2" t="s">
        <v>229</v>
      </c>
      <c r="G622" s="2" t="s">
        <v>230</v>
      </c>
      <c r="H622" s="2" t="s">
        <v>932</v>
      </c>
      <c r="I622" s="2" t="s">
        <v>232</v>
      </c>
      <c r="J622" s="2" t="s">
        <v>197</v>
      </c>
      <c r="L622" s="2" t="s">
        <v>178</v>
      </c>
      <c r="M622" s="5">
        <v>44360.0</v>
      </c>
      <c r="N622" s="2" t="s">
        <v>8937</v>
      </c>
      <c r="O622" s="6" t="s">
        <v>8938</v>
      </c>
      <c r="P622" s="7" t="str">
        <f>HYPERLINK("https://drive.google.com/file/d/1dkgod-vAeCxcHyBJgj13DChw08null8u/view?usp=drivesdk","kaifi Muhammad Aziz - ڕوانینێکی پەروەردەیی بۆ هۆکارەکانی توندوتیژی لەلای منداڵان و هەرزەکاراندا")</f>
        <v>kaifi Muhammad Aziz - ڕوانینێکی پەروەردەیی بۆ هۆکارەکانی توندوتیژی لەلای منداڵان و هەرزەکاراندا</v>
      </c>
      <c r="Q622" s="2" t="s">
        <v>8939</v>
      </c>
      <c r="R622" s="2"/>
      <c r="S622" s="2"/>
      <c r="T622" s="2"/>
      <c r="U622" s="2"/>
      <c r="V622" s="2"/>
    </row>
    <row r="623">
      <c r="A623" s="4">
        <v>44363.90765572917</v>
      </c>
      <c r="B623" s="8" t="s">
        <v>8912</v>
      </c>
      <c r="C623" s="2" t="s">
        <v>7940</v>
      </c>
      <c r="D623" s="2" t="s">
        <v>171</v>
      </c>
      <c r="E623" s="2" t="s">
        <v>172</v>
      </c>
      <c r="F623" s="2" t="s">
        <v>221</v>
      </c>
      <c r="G623" s="2" t="s">
        <v>230</v>
      </c>
      <c r="H623" s="2" t="s">
        <v>8021</v>
      </c>
      <c r="I623" s="2" t="s">
        <v>7941</v>
      </c>
      <c r="J623" s="2" t="s">
        <v>197</v>
      </c>
      <c r="L623" s="2" t="s">
        <v>178</v>
      </c>
      <c r="M623" s="5">
        <v>44360.0</v>
      </c>
      <c r="N623" s="2" t="s">
        <v>8940</v>
      </c>
      <c r="O623" s="6" t="s">
        <v>8941</v>
      </c>
      <c r="P623" s="7" t="str">
        <f>HYPERLINK("https://drive.google.com/file/d/1hSyRCMgcgvN9vj7kkT64bOpm9MOUsWEj/view?usp=drivesdk","Rasoul Muhammed Rasoul  - ڕوانینێکی پەروەردەیی بۆ هۆکارەکانی توندوتیژی لەلای منداڵان و هەرزەکاراندا")</f>
        <v>Rasoul Muhammed Rasoul  - ڕوانینێکی پەروەردەیی بۆ هۆکارەکانی توندوتیژی لەلای منداڵان و هەرزەکاراندا</v>
      </c>
      <c r="Q623" s="2" t="s">
        <v>8942</v>
      </c>
      <c r="R623" s="2"/>
      <c r="S623" s="2"/>
      <c r="T623" s="2"/>
      <c r="U623" s="2"/>
      <c r="V623" s="2"/>
    </row>
    <row r="624">
      <c r="A624" s="4">
        <v>44363.90768721065</v>
      </c>
      <c r="B624" s="8" t="s">
        <v>8912</v>
      </c>
      <c r="C624" s="2" t="s">
        <v>8943</v>
      </c>
      <c r="D624" s="2" t="s">
        <v>158</v>
      </c>
      <c r="E624" s="2" t="s">
        <v>172</v>
      </c>
      <c r="F624" s="2" t="s">
        <v>229</v>
      </c>
      <c r="G624" s="2" t="s">
        <v>230</v>
      </c>
      <c r="H624" s="2" t="s">
        <v>3802</v>
      </c>
      <c r="I624" s="2" t="s">
        <v>8944</v>
      </c>
      <c r="J624" s="2" t="s">
        <v>197</v>
      </c>
      <c r="L624" s="2" t="s">
        <v>178</v>
      </c>
      <c r="M624" s="5">
        <v>44360.0</v>
      </c>
      <c r="N624" s="2" t="s">
        <v>8945</v>
      </c>
      <c r="O624" s="6" t="s">
        <v>8946</v>
      </c>
      <c r="P624" s="7" t="str">
        <f>HYPERLINK("https://drive.google.com/file/d/1ZO6wxZ3HaTSFSpMf2tpURoSTJpnpPc1e/view?usp=drivesdk","Neamat Ali Mahmood - ڕوانینێکی پەروەردەیی بۆ هۆکارەکانی توندوتیژی لەلای منداڵان و هەرزەکاراندا")</f>
        <v>Neamat Ali Mahmood - ڕوانینێکی پەروەردەیی بۆ هۆکارەکانی توندوتیژی لەلای منداڵان و هەرزەکاراندا</v>
      </c>
      <c r="Q624" s="2" t="s">
        <v>8947</v>
      </c>
      <c r="R624" s="2"/>
      <c r="S624" s="2"/>
      <c r="T624" s="2"/>
      <c r="U624" s="2"/>
      <c r="V624" s="2"/>
    </row>
    <row r="625">
      <c r="A625" s="4">
        <v>44363.90792275463</v>
      </c>
      <c r="B625" s="8" t="s">
        <v>8912</v>
      </c>
      <c r="C625" s="2" t="s">
        <v>5471</v>
      </c>
      <c r="D625" s="2" t="s">
        <v>158</v>
      </c>
      <c r="E625" s="2" t="s">
        <v>159</v>
      </c>
      <c r="F625" s="2" t="s">
        <v>152</v>
      </c>
      <c r="G625" s="2" t="s">
        <v>153</v>
      </c>
      <c r="H625" s="2" t="s">
        <v>932</v>
      </c>
      <c r="I625" s="2" t="s">
        <v>5472</v>
      </c>
      <c r="J625" s="2" t="s">
        <v>197</v>
      </c>
      <c r="L625" s="2" t="s">
        <v>178</v>
      </c>
      <c r="M625" s="5">
        <v>44360.0</v>
      </c>
      <c r="N625" s="2" t="s">
        <v>8948</v>
      </c>
      <c r="O625" s="6" t="s">
        <v>8949</v>
      </c>
      <c r="P625" s="7" t="str">
        <f>HYPERLINK("https://drive.google.com/file/d/1dwZCVsAxwuTxxkQ9vQ9UPvo9YSFVeqfe/view?usp=drivesdk","sirwan abdullah ahmed - ڕوانینێکی پەروەردەیی بۆ هۆکارەکانی توندوتیژی لەلای منداڵان و هەرزەکاراندا")</f>
        <v>sirwan abdullah ahmed - ڕوانینێکی پەروەردەیی بۆ هۆکارەکانی توندوتیژی لەلای منداڵان و هەرزەکاراندا</v>
      </c>
      <c r="Q625" s="2" t="s">
        <v>8950</v>
      </c>
      <c r="R625" s="2"/>
      <c r="S625" s="2"/>
      <c r="T625" s="2"/>
      <c r="U625" s="2"/>
      <c r="V625" s="2"/>
    </row>
    <row r="626">
      <c r="A626" s="4">
        <v>44363.90812042824</v>
      </c>
      <c r="B626" s="8" t="s">
        <v>8912</v>
      </c>
      <c r="C626" s="2" t="s">
        <v>1068</v>
      </c>
      <c r="D626" s="2" t="s">
        <v>158</v>
      </c>
      <c r="E626" s="2" t="s">
        <v>159</v>
      </c>
      <c r="F626" s="2" t="s">
        <v>229</v>
      </c>
      <c r="G626" s="2" t="s">
        <v>275</v>
      </c>
      <c r="H626" s="2" t="s">
        <v>612</v>
      </c>
      <c r="I626" s="2" t="s">
        <v>1069</v>
      </c>
      <c r="J626" s="2" t="s">
        <v>177</v>
      </c>
      <c r="L626" s="2" t="s">
        <v>178</v>
      </c>
      <c r="M626" s="5">
        <v>44360.0</v>
      </c>
      <c r="N626" s="2" t="s">
        <v>8951</v>
      </c>
      <c r="O626" s="6" t="s">
        <v>8952</v>
      </c>
      <c r="P626" s="7" t="str">
        <f>HYPERLINK("https://drive.google.com/file/d/1nJmSOuMtC0y8sC6n6qUb7ZHkQGuI_Fr4/view?usp=drivesdk","Basan Tanj Yaba - ڕوانینێکی پەروەردەیی بۆ هۆکارەکانی توندوتیژی لەلای منداڵان و هەرزەکاراندا")</f>
        <v>Basan Tanj Yaba - ڕوانینێکی پەروەردەیی بۆ هۆکارەکانی توندوتیژی لەلای منداڵان و هەرزەکاراندا</v>
      </c>
      <c r="Q626" s="2" t="s">
        <v>8953</v>
      </c>
      <c r="R626" s="2"/>
      <c r="S626" s="2"/>
      <c r="T626" s="2"/>
      <c r="U626" s="2"/>
      <c r="V626" s="2"/>
    </row>
    <row r="627">
      <c r="A627" s="4">
        <v>44363.90835891204</v>
      </c>
      <c r="B627" s="8" t="s">
        <v>8912</v>
      </c>
      <c r="C627" s="2" t="s">
        <v>7268</v>
      </c>
      <c r="D627" s="2" t="s">
        <v>171</v>
      </c>
      <c r="E627" s="2" t="s">
        <v>172</v>
      </c>
      <c r="F627" s="2" t="s">
        <v>221</v>
      </c>
      <c r="G627" s="2" t="s">
        <v>245</v>
      </c>
      <c r="H627" s="2" t="s">
        <v>238</v>
      </c>
      <c r="I627" s="2" t="s">
        <v>437</v>
      </c>
      <c r="J627" s="2" t="s">
        <v>197</v>
      </c>
      <c r="L627" s="2" t="s">
        <v>178</v>
      </c>
      <c r="M627" s="5">
        <v>44360.0</v>
      </c>
      <c r="N627" s="2" t="s">
        <v>8954</v>
      </c>
      <c r="O627" s="6" t="s">
        <v>8955</v>
      </c>
      <c r="P627" s="7" t="str">
        <f>HYPERLINK("https://drive.google.com/file/d/1BisALuCehfuI1CDfmuU-eB98EWOufHBw/view?usp=drivesdk","Dr. NAQEE HAMZAH JASIM  AL SIYAF - ڕوانینێکی پەروەردەیی بۆ هۆکارەکانی توندوتیژی لەلای منداڵان و هەرزەکاراندا")</f>
        <v>Dr. NAQEE HAMZAH JASIM  AL SIYAF - ڕوانینێکی پەروەردەیی بۆ هۆکارەکانی توندوتیژی لەلای منداڵان و هەرزەکاراندا</v>
      </c>
      <c r="Q627" s="2" t="s">
        <v>8956</v>
      </c>
      <c r="R627" s="2"/>
      <c r="S627" s="2"/>
      <c r="T627" s="2"/>
      <c r="U627" s="2"/>
      <c r="V627" s="2"/>
    </row>
    <row r="628">
      <c r="A628" s="4">
        <v>44363.90841449074</v>
      </c>
      <c r="B628" s="8" t="s">
        <v>8912</v>
      </c>
      <c r="C628" s="2" t="s">
        <v>1516</v>
      </c>
      <c r="D628" s="2" t="s">
        <v>171</v>
      </c>
      <c r="E628" s="2" t="s">
        <v>202</v>
      </c>
      <c r="F628" s="2" t="s">
        <v>362</v>
      </c>
      <c r="G628" s="2" t="s">
        <v>8957</v>
      </c>
      <c r="H628" s="2" t="s">
        <v>4826</v>
      </c>
      <c r="I628" s="2" t="s">
        <v>361</v>
      </c>
      <c r="J628" s="2" t="s">
        <v>197</v>
      </c>
      <c r="K628" s="2" t="s">
        <v>7743</v>
      </c>
      <c r="L628" s="2" t="s">
        <v>178</v>
      </c>
      <c r="M628" s="5">
        <v>44360.0</v>
      </c>
      <c r="N628" s="2" t="s">
        <v>8958</v>
      </c>
      <c r="O628" s="6" t="s">
        <v>8959</v>
      </c>
      <c r="P628" s="7" t="str">
        <f>HYPERLINK("https://drive.google.com/file/d/1caX6d4GNKyezFSOyqkEy8Y3kF5aB6aL3/view?usp=drivesdk","MUMTAZ AHMED AMEEN - ڕوانینێکی پەروەردەیی بۆ هۆکارەکانی توندوتیژی لەلای منداڵان و هەرزەکاراندا")</f>
        <v>MUMTAZ AHMED AMEEN - ڕوانینێکی پەروەردەیی بۆ هۆکارەکانی توندوتیژی لەلای منداڵان و هەرزەکاراندا</v>
      </c>
      <c r="Q628" s="2" t="s">
        <v>8960</v>
      </c>
      <c r="R628" s="2"/>
      <c r="S628" s="2"/>
      <c r="T628" s="2"/>
      <c r="U628" s="2"/>
      <c r="V628" s="2"/>
    </row>
    <row r="629">
      <c r="A629" s="4">
        <v>44363.908421064814</v>
      </c>
      <c r="B629" s="8" t="s">
        <v>8912</v>
      </c>
      <c r="C629" s="2" t="s">
        <v>1247</v>
      </c>
      <c r="D629" s="2" t="s">
        <v>158</v>
      </c>
      <c r="E629" s="2" t="s">
        <v>159</v>
      </c>
      <c r="F629" s="2" t="s">
        <v>1248</v>
      </c>
      <c r="G629" s="2" t="s">
        <v>245</v>
      </c>
      <c r="H629" s="2" t="s">
        <v>1249</v>
      </c>
      <c r="I629" s="2" t="s">
        <v>319</v>
      </c>
      <c r="J629" s="2" t="s">
        <v>177</v>
      </c>
      <c r="L629" s="2" t="s">
        <v>178</v>
      </c>
      <c r="M629" s="5">
        <v>44360.0</v>
      </c>
      <c r="N629" s="2" t="s">
        <v>8961</v>
      </c>
      <c r="O629" s="6" t="s">
        <v>8962</v>
      </c>
      <c r="P629" s="7" t="str">
        <f>HYPERLINK("https://drive.google.com/file/d/1_DR69u7id6KycSZLtVoLz-YCeDUkIaDo/view?usp=drivesdk","AMJAD AHMED JUMAAH  - ڕوانینێکی پەروەردەیی بۆ هۆکارەکانی توندوتیژی لەلای منداڵان و هەرزەکاراندا")</f>
        <v>AMJAD AHMED JUMAAH  - ڕوانینێکی پەروەردەیی بۆ هۆکارەکانی توندوتیژی لەلای منداڵان و هەرزەکاراندا</v>
      </c>
      <c r="Q629" s="2" t="s">
        <v>8963</v>
      </c>
      <c r="R629" s="2"/>
      <c r="S629" s="2"/>
      <c r="T629" s="2"/>
      <c r="U629" s="2"/>
      <c r="V629" s="2"/>
    </row>
    <row r="630">
      <c r="A630" s="4">
        <v>44363.908439942126</v>
      </c>
      <c r="B630" s="8" t="s">
        <v>8912</v>
      </c>
      <c r="C630" s="2" t="s">
        <v>8964</v>
      </c>
      <c r="D630" s="2" t="s">
        <v>158</v>
      </c>
      <c r="E630" s="2" t="s">
        <v>159</v>
      </c>
      <c r="F630" s="2" t="s">
        <v>152</v>
      </c>
      <c r="G630" s="8" t="s">
        <v>8965</v>
      </c>
      <c r="H630" s="8" t="s">
        <v>8966</v>
      </c>
      <c r="I630" s="2" t="s">
        <v>8967</v>
      </c>
      <c r="J630" s="2" t="s">
        <v>207</v>
      </c>
      <c r="L630" s="2" t="s">
        <v>178</v>
      </c>
      <c r="M630" s="5">
        <v>44360.0</v>
      </c>
      <c r="N630" s="2" t="s">
        <v>8968</v>
      </c>
      <c r="O630" s="6" t="s">
        <v>8969</v>
      </c>
      <c r="P630" s="7" t="str">
        <f>HYPERLINK("https://drive.google.com/file/d/1Jbncepf1SMVaBBaPhKEy6YLFUDGqqomR/view?usp=drivesdk","bahri laeef yahya - ڕوانینێکی پەروەردەیی بۆ هۆکارەکانی توندوتیژی لەلای منداڵان و هەرزەکاراندا")</f>
        <v>bahri laeef yahya - ڕوانینێکی پەروەردەیی بۆ هۆکارەکانی توندوتیژی لەلای منداڵان و هەرزەکاراندا</v>
      </c>
      <c r="Q630" s="2" t="s">
        <v>8970</v>
      </c>
      <c r="R630" s="2"/>
      <c r="S630" s="2"/>
      <c r="T630" s="2"/>
      <c r="U630" s="2"/>
      <c r="V630" s="2"/>
    </row>
    <row r="631">
      <c r="A631" s="4">
        <v>44363.90844230324</v>
      </c>
      <c r="B631" s="8" t="s">
        <v>8912</v>
      </c>
      <c r="C631" s="2" t="s">
        <v>8971</v>
      </c>
      <c r="D631" s="2" t="s">
        <v>158</v>
      </c>
      <c r="E631" s="2" t="s">
        <v>159</v>
      </c>
      <c r="F631" s="8" t="s">
        <v>923</v>
      </c>
      <c r="G631" s="8" t="s">
        <v>3070</v>
      </c>
      <c r="H631" s="8" t="s">
        <v>4028</v>
      </c>
      <c r="I631" s="2" t="s">
        <v>3193</v>
      </c>
      <c r="J631" s="2" t="s">
        <v>177</v>
      </c>
      <c r="L631" s="2" t="s">
        <v>178</v>
      </c>
      <c r="M631" s="5">
        <v>44360.0</v>
      </c>
      <c r="N631" s="2" t="s">
        <v>8972</v>
      </c>
      <c r="O631" s="6" t="s">
        <v>8973</v>
      </c>
      <c r="P631" s="7" t="str">
        <f>HYPERLINK("https://drive.google.com/file/d/1Yynwv0i4TrHC5PPyNIm0kTi8WuXjx8nS/view?usp=drivesdk","hajiabdulrahmanhaji - ڕوانینێکی پەروەردەیی بۆ هۆکارەکانی توندوتیژی لەلای منداڵان و هەرزەکاراندا")</f>
        <v>hajiabdulrahmanhaji - ڕوانینێکی پەروەردەیی بۆ هۆکارەکانی توندوتیژی لەلای منداڵان و هەرزەکاراندا</v>
      </c>
      <c r="Q631" s="2" t="s">
        <v>8974</v>
      </c>
      <c r="R631" s="2"/>
      <c r="S631" s="2"/>
      <c r="T631" s="2"/>
      <c r="U631" s="2"/>
      <c r="V631" s="2"/>
    </row>
    <row r="632">
      <c r="A632" s="4">
        <v>44363.90846207176</v>
      </c>
      <c r="B632" s="8" t="s">
        <v>8912</v>
      </c>
      <c r="C632" s="2" t="s">
        <v>4167</v>
      </c>
      <c r="D632" s="2" t="s">
        <v>158</v>
      </c>
      <c r="E632" s="2" t="s">
        <v>159</v>
      </c>
      <c r="F632" s="2" t="s">
        <v>221</v>
      </c>
      <c r="G632" s="2" t="s">
        <v>4960</v>
      </c>
      <c r="H632" s="2" t="s">
        <v>4168</v>
      </c>
      <c r="I632" s="2" t="s">
        <v>4169</v>
      </c>
      <c r="J632" s="2" t="s">
        <v>197</v>
      </c>
      <c r="L632" s="2" t="s">
        <v>178</v>
      </c>
      <c r="M632" s="5">
        <v>44360.0</v>
      </c>
      <c r="N632" s="2" t="s">
        <v>8975</v>
      </c>
      <c r="O632" s="6" t="s">
        <v>8976</v>
      </c>
      <c r="P632" s="7" t="str">
        <f>HYPERLINK("https://drive.google.com/file/d/1icyr-QQDhVwWoZ8lqEjMNg2R9F3Z_VRH/view?usp=drivesdk","Aref Ghaderi  - ڕوانینێکی پەروەردەیی بۆ هۆکارەکانی توندوتیژی لەلای منداڵان و هەرزەکاراندا")</f>
        <v>Aref Ghaderi  - ڕوانینێکی پەروەردەیی بۆ هۆکارەکانی توندوتیژی لەلای منداڵان و هەرزەکاراندا</v>
      </c>
      <c r="Q632" s="2" t="s">
        <v>8977</v>
      </c>
      <c r="R632" s="2"/>
      <c r="S632" s="2"/>
      <c r="T632" s="2"/>
      <c r="U632" s="2"/>
      <c r="V632" s="2"/>
    </row>
    <row r="633">
      <c r="A633" s="4">
        <v>44363.90848583334</v>
      </c>
      <c r="B633" s="8" t="s">
        <v>8912</v>
      </c>
      <c r="C633" s="8" t="s">
        <v>6584</v>
      </c>
      <c r="D633" s="2" t="s">
        <v>158</v>
      </c>
      <c r="E633" s="2" t="s">
        <v>159</v>
      </c>
      <c r="F633" s="8" t="s">
        <v>923</v>
      </c>
      <c r="G633" s="8" t="s">
        <v>3070</v>
      </c>
      <c r="H633" s="8" t="s">
        <v>6585</v>
      </c>
      <c r="I633" s="2" t="s">
        <v>473</v>
      </c>
      <c r="J633" s="2" t="s">
        <v>164</v>
      </c>
      <c r="L633" s="2" t="s">
        <v>178</v>
      </c>
      <c r="M633" s="5">
        <v>44360.0</v>
      </c>
      <c r="N633" s="2" t="s">
        <v>8978</v>
      </c>
      <c r="O633" s="6" t="s">
        <v>8979</v>
      </c>
      <c r="P633" s="7" t="str">
        <f>HYPERLINK("https://drive.google.com/file/d/1NLS8UUuE2idgcW1Lu8VfDMa-hXSv44jZ/view?usp=drivesdk","فرصە احمد حسین - ڕوانینێکی پەروەردەیی بۆ هۆکارەکانی توندوتیژی لەلای منداڵان و هەرزەکاراندا")</f>
        <v>فرصە احمد حسین - ڕوانینێکی پەروەردەیی بۆ هۆکارەکانی توندوتیژی لەلای منداڵان و هەرزەکاراندا</v>
      </c>
      <c r="Q633" s="2" t="s">
        <v>8980</v>
      </c>
      <c r="R633" s="2"/>
      <c r="S633" s="2"/>
      <c r="T633" s="2"/>
      <c r="U633" s="2"/>
      <c r="V633" s="2"/>
    </row>
    <row r="634">
      <c r="A634" s="4">
        <v>44363.90854372685</v>
      </c>
      <c r="B634" s="8" t="s">
        <v>8912</v>
      </c>
      <c r="C634" s="2" t="s">
        <v>8353</v>
      </c>
      <c r="D634" s="2" t="s">
        <v>158</v>
      </c>
      <c r="E634" s="2" t="s">
        <v>159</v>
      </c>
      <c r="F634" s="2" t="s">
        <v>6078</v>
      </c>
      <c r="G634" s="2" t="s">
        <v>222</v>
      </c>
      <c r="H634" s="2" t="s">
        <v>892</v>
      </c>
      <c r="I634" s="2" t="s">
        <v>2259</v>
      </c>
      <c r="J634" s="2" t="s">
        <v>197</v>
      </c>
      <c r="K634" s="2" t="s">
        <v>1016</v>
      </c>
      <c r="L634" s="2" t="s">
        <v>178</v>
      </c>
      <c r="M634" s="5">
        <v>44360.0</v>
      </c>
      <c r="N634" s="2" t="s">
        <v>8981</v>
      </c>
      <c r="O634" s="6" t="s">
        <v>8982</v>
      </c>
      <c r="P634" s="7" t="str">
        <f>HYPERLINK("https://drive.google.com/file/d/12nCLtNSAAZ7RSd9xYTF3sds0Hn4wyrg5/view?usp=drivesdk","Srwa Hussein Mustafa  - ڕوانینێکی پەروەردەیی بۆ هۆکارەکانی توندوتیژی لەلای منداڵان و هەرزەکاراندا")</f>
        <v>Srwa Hussein Mustafa  - ڕوانینێکی پەروەردەیی بۆ هۆکارەکانی توندوتیژی لەلای منداڵان و هەرزەکاراندا</v>
      </c>
      <c r="Q634" s="2" t="s">
        <v>8983</v>
      </c>
      <c r="R634" s="2"/>
      <c r="S634" s="2"/>
      <c r="T634" s="2"/>
      <c r="U634" s="2"/>
      <c r="V634" s="2"/>
    </row>
    <row r="635">
      <c r="A635" s="4">
        <v>44363.908813877315</v>
      </c>
      <c r="B635" s="8" t="s">
        <v>8912</v>
      </c>
      <c r="C635" s="2" t="s">
        <v>8899</v>
      </c>
      <c r="D635" s="2" t="s">
        <v>171</v>
      </c>
      <c r="E635" s="2" t="s">
        <v>202</v>
      </c>
      <c r="F635" s="8" t="s">
        <v>8900</v>
      </c>
      <c r="G635" s="8" t="s">
        <v>8900</v>
      </c>
      <c r="H635" s="8" t="s">
        <v>8901</v>
      </c>
      <c r="I635" s="2" t="s">
        <v>8902</v>
      </c>
      <c r="J635" s="2" t="s">
        <v>187</v>
      </c>
      <c r="K635" s="8" t="s">
        <v>335</v>
      </c>
      <c r="L635" s="2" t="s">
        <v>178</v>
      </c>
      <c r="M635" s="5">
        <v>44360.0</v>
      </c>
      <c r="N635" s="2" t="s">
        <v>8984</v>
      </c>
      <c r="O635" s="6" t="s">
        <v>8985</v>
      </c>
      <c r="P635" s="7" t="str">
        <f>HYPERLINK("https://drive.google.com/file/d/1EaUPqKrOlMLGi44mbgzKKdqplQUXdvSS/view?usp=drivesdk","Munib Subhi Shahab  - ڕوانینێکی پەروەردەیی بۆ هۆکارەکانی توندوتیژی لەلای منداڵان و هەرزەکاراندا")</f>
        <v>Munib Subhi Shahab  - ڕوانینێکی پەروەردەیی بۆ هۆکارەکانی توندوتیژی لەلای منداڵان و هەرزەکاراندا</v>
      </c>
      <c r="Q635" s="2" t="s">
        <v>8986</v>
      </c>
      <c r="R635" s="2"/>
      <c r="S635" s="2"/>
      <c r="T635" s="2"/>
      <c r="U635" s="2"/>
      <c r="V635" s="2"/>
    </row>
    <row r="636">
      <c r="A636" s="4">
        <v>44363.90897391204</v>
      </c>
      <c r="B636" s="8" t="s">
        <v>8912</v>
      </c>
      <c r="C636" s="2" t="s">
        <v>2124</v>
      </c>
      <c r="D636" s="2" t="s">
        <v>171</v>
      </c>
      <c r="E636" s="2" t="s">
        <v>172</v>
      </c>
      <c r="F636" s="2" t="s">
        <v>229</v>
      </c>
      <c r="G636" s="2" t="s">
        <v>275</v>
      </c>
      <c r="H636" s="2" t="s">
        <v>2050</v>
      </c>
      <c r="I636" s="2" t="s">
        <v>247</v>
      </c>
      <c r="J636" s="2" t="s">
        <v>197</v>
      </c>
      <c r="K636" s="2" t="s">
        <v>8987</v>
      </c>
      <c r="L636" s="2" t="s">
        <v>178</v>
      </c>
      <c r="M636" s="5">
        <v>44360.0</v>
      </c>
      <c r="N636" s="2" t="s">
        <v>8988</v>
      </c>
      <c r="O636" s="6" t="s">
        <v>8989</v>
      </c>
      <c r="P636" s="7" t="str">
        <f>HYPERLINK("https://drive.google.com/file/d/1MFGW6UQjPqKnel0_7eTe_a5V8iWi5lYh/view?usp=drivesdk","SAMIAA JAMIL - ڕوانینێکی پەروەردەیی بۆ هۆکارەکانی توندوتیژی لەلای منداڵان و هەرزەکاراندا")</f>
        <v>SAMIAA JAMIL - ڕوانینێکی پەروەردەیی بۆ هۆکارەکانی توندوتیژی لەلای منداڵان و هەرزەکاراندا</v>
      </c>
      <c r="Q636" s="2" t="s">
        <v>8990</v>
      </c>
      <c r="R636" s="2"/>
      <c r="S636" s="2"/>
      <c r="T636" s="2"/>
      <c r="U636" s="2"/>
      <c r="V636" s="2"/>
    </row>
    <row r="637">
      <c r="A637" s="4">
        <v>44363.90916563658</v>
      </c>
      <c r="B637" s="8" t="s">
        <v>8912</v>
      </c>
      <c r="C637" s="2" t="s">
        <v>2293</v>
      </c>
      <c r="D637" s="2" t="s">
        <v>158</v>
      </c>
      <c r="E637" s="2" t="s">
        <v>159</v>
      </c>
      <c r="F637" s="2" t="s">
        <v>152</v>
      </c>
      <c r="G637" s="2" t="s">
        <v>153</v>
      </c>
      <c r="H637" s="2" t="s">
        <v>932</v>
      </c>
      <c r="I637" s="2" t="s">
        <v>2294</v>
      </c>
      <c r="J637" s="2" t="s">
        <v>197</v>
      </c>
      <c r="L637" s="2" t="s">
        <v>178</v>
      </c>
      <c r="M637" s="5">
        <v>44360.0</v>
      </c>
      <c r="N637" s="2" t="s">
        <v>8991</v>
      </c>
      <c r="O637" s="6" t="s">
        <v>8992</v>
      </c>
      <c r="P637" s="7" t="str">
        <f>HYPERLINK("https://drive.google.com/file/d/1X9zVQXrYVMDESldJyS26T24i1xSCUhLd/view?usp=drivesdk","sarbaz majeed omer - ڕوانینێکی پەروەردەیی بۆ هۆکارەکانی توندوتیژی لەلای منداڵان و هەرزەکاراندا")</f>
        <v>sarbaz majeed omer - ڕوانینێکی پەروەردەیی بۆ هۆکارەکانی توندوتیژی لەلای منداڵان و هەرزەکاراندا</v>
      </c>
      <c r="Q637" s="2" t="s">
        <v>8993</v>
      </c>
      <c r="R637" s="2"/>
      <c r="S637" s="2"/>
      <c r="T637" s="2"/>
      <c r="U637" s="2"/>
      <c r="V637" s="2"/>
    </row>
    <row r="638">
      <c r="A638" s="4">
        <v>44363.90942340277</v>
      </c>
      <c r="B638" s="8" t="s">
        <v>8912</v>
      </c>
      <c r="C638" s="2" t="s">
        <v>1508</v>
      </c>
      <c r="D638" s="2" t="s">
        <v>158</v>
      </c>
      <c r="E638" s="2" t="s">
        <v>172</v>
      </c>
      <c r="F638" s="2" t="s">
        <v>152</v>
      </c>
      <c r="G638" s="2" t="s">
        <v>153</v>
      </c>
      <c r="H638" s="2" t="s">
        <v>1510</v>
      </c>
      <c r="I638" s="2" t="s">
        <v>1004</v>
      </c>
      <c r="J638" s="2" t="s">
        <v>197</v>
      </c>
      <c r="K638" s="8" t="s">
        <v>8994</v>
      </c>
      <c r="L638" s="2" t="s">
        <v>178</v>
      </c>
      <c r="M638" s="5">
        <v>44360.0</v>
      </c>
      <c r="N638" s="2" t="s">
        <v>8995</v>
      </c>
      <c r="O638" s="6" t="s">
        <v>8996</v>
      </c>
      <c r="P638" s="7" t="str">
        <f>HYPERLINK("https://drive.google.com/file/d/1CzNRy6A5ziqywhMQX5Aji14kq3iYLiz0/view?usp=drivesdk","DLAWER KARIM HUMER - ڕوانینێکی پەروەردەیی بۆ هۆکارەکانی توندوتیژی لەلای منداڵان و هەرزەکاراندا")</f>
        <v>DLAWER KARIM HUMER - ڕوانینێکی پەروەردەیی بۆ هۆکارەکانی توندوتیژی لەلای منداڵان و هەرزەکاراندا</v>
      </c>
      <c r="Q638" s="2" t="s">
        <v>8997</v>
      </c>
      <c r="R638" s="2"/>
      <c r="S638" s="2"/>
      <c r="T638" s="2"/>
      <c r="U638" s="2"/>
      <c r="V638" s="2"/>
    </row>
    <row r="639">
      <c r="A639" s="4">
        <v>44363.90961873843</v>
      </c>
      <c r="B639" s="8" t="s">
        <v>8912</v>
      </c>
      <c r="C639" s="2" t="s">
        <v>281</v>
      </c>
      <c r="D639" s="2" t="s">
        <v>158</v>
      </c>
      <c r="E639" s="2" t="s">
        <v>159</v>
      </c>
      <c r="F639" s="2" t="s">
        <v>229</v>
      </c>
      <c r="G639" s="2" t="s">
        <v>275</v>
      </c>
      <c r="H639" s="2" t="s">
        <v>282</v>
      </c>
      <c r="I639" s="2" t="s">
        <v>283</v>
      </c>
      <c r="J639" s="2" t="s">
        <v>177</v>
      </c>
      <c r="L639" s="2" t="s">
        <v>178</v>
      </c>
      <c r="M639" s="5">
        <v>44360.0</v>
      </c>
      <c r="N639" s="2" t="s">
        <v>8998</v>
      </c>
      <c r="O639" s="6" t="s">
        <v>8999</v>
      </c>
      <c r="P639" s="7" t="str">
        <f>HYPERLINK("https://drive.google.com/file/d/1z3igE2r1oxBT1hxf3NyWqhv8Kf_tkvGG/view?usp=drivesdk","Taher Sheikh Mohammed - ڕوانینێکی پەروەردەیی بۆ هۆکارەکانی توندوتیژی لەلای منداڵان و هەرزەکاراندا")</f>
        <v>Taher Sheikh Mohammed - ڕوانینێکی پەروەردەیی بۆ هۆکارەکانی توندوتیژی لەلای منداڵان و هەرزەکاراندا</v>
      </c>
      <c r="Q639" s="2" t="s">
        <v>9000</v>
      </c>
      <c r="R639" s="2"/>
      <c r="S639" s="2"/>
      <c r="T639" s="2"/>
      <c r="U639" s="2"/>
      <c r="V639" s="2"/>
    </row>
    <row r="640">
      <c r="A640" s="4">
        <v>44363.90988181713</v>
      </c>
      <c r="B640" s="8" t="s">
        <v>8912</v>
      </c>
      <c r="C640" s="2" t="s">
        <v>876</v>
      </c>
      <c r="D640" s="2" t="s">
        <v>877</v>
      </c>
      <c r="E640" s="2" t="s">
        <v>159</v>
      </c>
      <c r="F640" s="2" t="s">
        <v>173</v>
      </c>
      <c r="G640" s="2" t="s">
        <v>471</v>
      </c>
      <c r="H640" s="2" t="s">
        <v>878</v>
      </c>
      <c r="I640" s="2" t="s">
        <v>216</v>
      </c>
      <c r="J640" s="2" t="s">
        <v>164</v>
      </c>
      <c r="K640" s="2" t="s">
        <v>6601</v>
      </c>
      <c r="L640" s="2" t="s">
        <v>178</v>
      </c>
      <c r="M640" s="5">
        <v>44360.0</v>
      </c>
      <c r="N640" s="2" t="s">
        <v>9001</v>
      </c>
      <c r="O640" s="6" t="s">
        <v>9002</v>
      </c>
      <c r="P640" s="7" t="str">
        <f>HYPERLINK("https://drive.google.com/file/d/1rnYTLcv7czuhobcZKvoFzlI3p7I1MC4M/view?usp=drivesdk","Ammar Jawhar Hussien  - ڕوانینێکی پەروەردەیی بۆ هۆکارەکانی توندوتیژی لەلای منداڵان و هەرزەکاراندا")</f>
        <v>Ammar Jawhar Hussien  - ڕوانینێکی پەروەردەیی بۆ هۆکارەکانی توندوتیژی لەلای منداڵان و هەرزەکاراندا</v>
      </c>
      <c r="Q640" s="2" t="s">
        <v>9003</v>
      </c>
      <c r="R640" s="2"/>
      <c r="S640" s="2"/>
      <c r="T640" s="2"/>
      <c r="U640" s="2"/>
      <c r="V640" s="2"/>
    </row>
    <row r="641">
      <c r="A641" s="4">
        <v>44363.90998224537</v>
      </c>
      <c r="B641" s="8" t="s">
        <v>8912</v>
      </c>
      <c r="C641" s="2" t="s">
        <v>3856</v>
      </c>
      <c r="D641" s="2" t="s">
        <v>171</v>
      </c>
      <c r="E641" s="2" t="s">
        <v>202</v>
      </c>
      <c r="F641" s="2" t="s">
        <v>229</v>
      </c>
      <c r="G641" s="2" t="s">
        <v>230</v>
      </c>
      <c r="H641" s="2" t="s">
        <v>1142</v>
      </c>
      <c r="I641" s="2" t="s">
        <v>3857</v>
      </c>
      <c r="J641" s="2" t="s">
        <v>197</v>
      </c>
      <c r="L641" s="2" t="s">
        <v>178</v>
      </c>
      <c r="M641" s="5">
        <v>44360.0</v>
      </c>
      <c r="N641" s="2" t="s">
        <v>9004</v>
      </c>
      <c r="O641" s="6" t="s">
        <v>9005</v>
      </c>
      <c r="P641" s="7" t="str">
        <f>HYPERLINK("https://drive.google.com/file/d/1ygl2ztYTFzMKZS490kmPE86vYa4blLvs/view?usp=drivesdk","nasih othman hamadamin - ڕوانینێکی پەروەردەیی بۆ هۆکارەکانی توندوتیژی لەلای منداڵان و هەرزەکاراندا")</f>
        <v>nasih othman hamadamin - ڕوانینێکی پەروەردەیی بۆ هۆکارەکانی توندوتیژی لەلای منداڵان و هەرزەکاراندا</v>
      </c>
      <c r="Q641" s="2" t="s">
        <v>9006</v>
      </c>
      <c r="R641" s="2"/>
      <c r="S641" s="2"/>
      <c r="T641" s="2"/>
      <c r="U641" s="2"/>
      <c r="V641" s="2"/>
    </row>
    <row r="642">
      <c r="A642" s="4">
        <v>44363.91064736111</v>
      </c>
      <c r="B642" s="8" t="s">
        <v>8912</v>
      </c>
      <c r="C642" s="2" t="s">
        <v>922</v>
      </c>
      <c r="D642" s="2" t="s">
        <v>158</v>
      </c>
      <c r="E642" s="2" t="s">
        <v>159</v>
      </c>
      <c r="F642" s="2" t="s">
        <v>152</v>
      </c>
      <c r="G642" s="2" t="s">
        <v>275</v>
      </c>
      <c r="H642" s="2" t="s">
        <v>341</v>
      </c>
      <c r="I642" s="2" t="s">
        <v>926</v>
      </c>
      <c r="J642" s="2" t="s">
        <v>207</v>
      </c>
      <c r="L642" s="2" t="s">
        <v>178</v>
      </c>
      <c r="M642" s="5">
        <v>44360.0</v>
      </c>
      <c r="N642" s="2" t="s">
        <v>9007</v>
      </c>
      <c r="O642" s="6" t="s">
        <v>9008</v>
      </c>
      <c r="P642" s="7" t="str">
        <f>HYPERLINK("https://drive.google.com/file/d/1QJAA0i7WeP_f07Xz5LKtaZfqV21IOjXA/view?usp=drivesdk","Taha Aziz Ahmed - ڕوانینێکی پەروەردەیی بۆ هۆکارەکانی توندوتیژی لەلای منداڵان و هەرزەکاراندا")</f>
        <v>Taha Aziz Ahmed - ڕوانینێکی پەروەردەیی بۆ هۆکارەکانی توندوتیژی لەلای منداڵان و هەرزەکاراندا</v>
      </c>
      <c r="Q642" s="2" t="s">
        <v>9009</v>
      </c>
      <c r="R642" s="2"/>
      <c r="S642" s="2"/>
      <c r="T642" s="2"/>
      <c r="U642" s="2"/>
      <c r="V642" s="2"/>
    </row>
    <row r="643">
      <c r="A643" s="4">
        <v>44363.91081369213</v>
      </c>
      <c r="B643" s="8" t="s">
        <v>8912</v>
      </c>
      <c r="C643" s="2" t="s">
        <v>1238</v>
      </c>
      <c r="D643" s="2" t="s">
        <v>158</v>
      </c>
      <c r="E643" s="2" t="s">
        <v>159</v>
      </c>
      <c r="F643" s="2" t="s">
        <v>229</v>
      </c>
      <c r="G643" s="2" t="s">
        <v>275</v>
      </c>
      <c r="H643" s="2" t="s">
        <v>4686</v>
      </c>
      <c r="I643" s="2" t="s">
        <v>1240</v>
      </c>
      <c r="J643" s="2" t="s">
        <v>177</v>
      </c>
      <c r="L643" s="2" t="s">
        <v>178</v>
      </c>
      <c r="M643" s="5">
        <v>44360.0</v>
      </c>
      <c r="N643" s="2" t="s">
        <v>9010</v>
      </c>
      <c r="O643" s="6" t="s">
        <v>9011</v>
      </c>
      <c r="P643" s="7" t="str">
        <f>HYPERLINK("https://drive.google.com/file/d/1QeDckMo-fAC2QLMHZ5HlmO8WkcAeP6in/view?usp=drivesdk","Bnar Hussain Ayub - ڕوانینێکی پەروەردەیی بۆ هۆکارەکانی توندوتیژی لەلای منداڵان و هەرزەکاراندا")</f>
        <v>Bnar Hussain Ayub - ڕوانینێکی پەروەردەیی بۆ هۆکارەکانی توندوتیژی لەلای منداڵان و هەرزەکاراندا</v>
      </c>
      <c r="Q643" s="2" t="s">
        <v>9012</v>
      </c>
      <c r="R643" s="2"/>
      <c r="S643" s="2"/>
      <c r="T643" s="2"/>
      <c r="U643" s="2"/>
      <c r="V643" s="2"/>
    </row>
    <row r="644">
      <c r="A644" s="4">
        <v>44363.91101087963</v>
      </c>
      <c r="B644" s="8" t="s">
        <v>8912</v>
      </c>
      <c r="C644" s="2" t="s">
        <v>211</v>
      </c>
      <c r="D644" s="2" t="s">
        <v>877</v>
      </c>
      <c r="E644" s="2" t="s">
        <v>159</v>
      </c>
      <c r="F644" s="2" t="s">
        <v>173</v>
      </c>
      <c r="G644" s="2" t="s">
        <v>471</v>
      </c>
      <c r="H644" s="2" t="s">
        <v>878</v>
      </c>
      <c r="I644" s="2" t="s">
        <v>216</v>
      </c>
      <c r="J644" s="2" t="s">
        <v>164</v>
      </c>
      <c r="K644" s="2" t="s">
        <v>6601</v>
      </c>
      <c r="L644" s="2" t="s">
        <v>178</v>
      </c>
      <c r="M644" s="5">
        <v>44360.0</v>
      </c>
      <c r="N644" s="2" t="s">
        <v>9013</v>
      </c>
      <c r="O644" s="6" t="s">
        <v>9014</v>
      </c>
      <c r="P644" s="7" t="str">
        <f>HYPERLINK("https://drive.google.com/file/d/1VB6FTJLLW9UWuH_u8hBvDoeU6OQdeU11/view?usp=drivesdk","Ammar Jawhar Hussien - ڕوانینێکی پەروەردەیی بۆ هۆکارەکانی توندوتیژی لەلای منداڵان و هەرزەکاراندا")</f>
        <v>Ammar Jawhar Hussien - ڕوانینێکی پەروەردەیی بۆ هۆکارەکانی توندوتیژی لەلای منداڵان و هەرزەکاراندا</v>
      </c>
      <c r="Q644" s="2" t="s">
        <v>9003</v>
      </c>
      <c r="R644" s="2"/>
      <c r="S644" s="2"/>
      <c r="T644" s="2"/>
      <c r="U644" s="2"/>
      <c r="V644" s="2"/>
    </row>
    <row r="645">
      <c r="A645" s="4">
        <v>44363.91108733796</v>
      </c>
      <c r="B645" s="8" t="s">
        <v>8912</v>
      </c>
      <c r="C645" s="2" t="s">
        <v>3801</v>
      </c>
      <c r="D645" s="2" t="s">
        <v>158</v>
      </c>
      <c r="E645" s="2" t="s">
        <v>172</v>
      </c>
      <c r="F645" s="2" t="s">
        <v>213</v>
      </c>
      <c r="G645" s="2" t="s">
        <v>830</v>
      </c>
      <c r="H645" s="2" t="s">
        <v>7867</v>
      </c>
      <c r="I645" s="2" t="s">
        <v>3803</v>
      </c>
      <c r="J645" s="2" t="s">
        <v>197</v>
      </c>
      <c r="L645" s="2" t="s">
        <v>178</v>
      </c>
      <c r="M645" s="5">
        <v>44360.0</v>
      </c>
      <c r="N645" s="2" t="s">
        <v>9015</v>
      </c>
      <c r="O645" s="6" t="s">
        <v>9016</v>
      </c>
      <c r="P645" s="7" t="str">
        <f>HYPERLINK("https://drive.google.com/file/d/1zspNCFpJLbF25eSzvZvSIgDxPxPPl5aq/view?usp=drivesdk","Star Shekh Hasan - ڕوانینێکی پەروەردەیی بۆ هۆکارەکانی توندوتیژی لەلای منداڵان و هەرزەکاراندا")</f>
        <v>Star Shekh Hasan - ڕوانینێکی پەروەردەیی بۆ هۆکارەکانی توندوتیژی لەلای منداڵان و هەرزەکاراندا</v>
      </c>
      <c r="Q645" s="2" t="s">
        <v>9017</v>
      </c>
      <c r="R645" s="2"/>
      <c r="S645" s="2"/>
      <c r="T645" s="2"/>
      <c r="U645" s="2"/>
      <c r="V645" s="2"/>
    </row>
    <row r="646">
      <c r="A646" s="4">
        <v>44363.91205179398</v>
      </c>
      <c r="B646" s="8" t="s">
        <v>8912</v>
      </c>
      <c r="C646" s="2" t="s">
        <v>9018</v>
      </c>
      <c r="D646" s="2" t="s">
        <v>158</v>
      </c>
      <c r="E646" s="2" t="s">
        <v>172</v>
      </c>
      <c r="F646" s="2" t="s">
        <v>1018</v>
      </c>
      <c r="G646" s="2" t="s">
        <v>830</v>
      </c>
      <c r="H646" s="2" t="s">
        <v>7867</v>
      </c>
      <c r="I646" s="2" t="s">
        <v>7868</v>
      </c>
      <c r="J646" s="2" t="s">
        <v>177</v>
      </c>
      <c r="L646" s="2" t="s">
        <v>178</v>
      </c>
      <c r="M646" s="5">
        <v>44360.0</v>
      </c>
      <c r="N646" s="2" t="s">
        <v>9019</v>
      </c>
      <c r="O646" s="6" t="s">
        <v>9020</v>
      </c>
      <c r="P646" s="7" t="str">
        <f>HYPERLINK("https://drive.google.com/file/d/1faIyn8xgM3dCzZgwbdfx_7BfHSHQiG7J/view?usp=drivesdk","Abdulkhalq Abdullah Othman - ڕوانینێکی پەروەردەیی بۆ هۆکارەکانی توندوتیژی لەلای منداڵان و هەرزەکاراندا")</f>
        <v>Abdulkhalq Abdullah Othman - ڕوانینێکی پەروەردەیی بۆ هۆکارەکانی توندوتیژی لەلای منداڵان و هەرزەکاراندا</v>
      </c>
      <c r="Q646" s="2" t="s">
        <v>9021</v>
      </c>
      <c r="R646" s="2"/>
      <c r="S646" s="2"/>
      <c r="T646" s="2"/>
      <c r="U646" s="2"/>
      <c r="V646" s="2"/>
    </row>
    <row r="647">
      <c r="A647" s="4">
        <v>44363.912051921296</v>
      </c>
      <c r="B647" s="8" t="s">
        <v>8912</v>
      </c>
      <c r="C647" s="2" t="s">
        <v>4056</v>
      </c>
      <c r="D647" s="2" t="s">
        <v>158</v>
      </c>
      <c r="E647" s="2" t="s">
        <v>159</v>
      </c>
      <c r="F647" s="2" t="s">
        <v>221</v>
      </c>
      <c r="G647" s="2" t="s">
        <v>222</v>
      </c>
      <c r="H647" s="2" t="s">
        <v>899</v>
      </c>
      <c r="I647" s="2" t="s">
        <v>2210</v>
      </c>
      <c r="J647" s="2" t="s">
        <v>177</v>
      </c>
      <c r="K647" s="2" t="s">
        <v>710</v>
      </c>
      <c r="L647" s="2" t="s">
        <v>178</v>
      </c>
      <c r="M647" s="5">
        <v>44360.0</v>
      </c>
      <c r="N647" s="2" t="s">
        <v>9022</v>
      </c>
      <c r="O647" s="6" t="s">
        <v>9023</v>
      </c>
      <c r="P647" s="7" t="str">
        <f>HYPERLINK("https://drive.google.com/file/d/1xorexYqwrVJlBRinX3l2hdtIIljPsBYD/view?usp=drivesdk","Haideh Ghaderi  - ڕوانینێکی پەروەردەیی بۆ هۆکارەکانی توندوتیژی لەلای منداڵان و هەرزەکاراندا")</f>
        <v>Haideh Ghaderi  - ڕوانینێکی پەروەردەیی بۆ هۆکارەکانی توندوتیژی لەلای منداڵان و هەرزەکاراندا</v>
      </c>
      <c r="Q647" s="2" t="s">
        <v>9024</v>
      </c>
      <c r="R647" s="2"/>
      <c r="S647" s="2"/>
      <c r="T647" s="2"/>
      <c r="U647" s="2"/>
      <c r="V647" s="2"/>
    </row>
    <row r="648">
      <c r="A648" s="4">
        <v>44363.91208991898</v>
      </c>
      <c r="B648" s="8" t="s">
        <v>8912</v>
      </c>
      <c r="C648" s="2" t="s">
        <v>9025</v>
      </c>
      <c r="D648" s="2" t="s">
        <v>158</v>
      </c>
      <c r="E648" s="2" t="s">
        <v>159</v>
      </c>
      <c r="F648" s="2" t="s">
        <v>152</v>
      </c>
      <c r="G648" s="2" t="s">
        <v>9026</v>
      </c>
      <c r="H648" s="2" t="s">
        <v>7058</v>
      </c>
      <c r="I648" s="2" t="s">
        <v>9027</v>
      </c>
      <c r="J648" s="2" t="s">
        <v>187</v>
      </c>
      <c r="L648" s="2" t="s">
        <v>178</v>
      </c>
      <c r="M648" s="5">
        <v>44360.0</v>
      </c>
      <c r="N648" s="2" t="s">
        <v>9028</v>
      </c>
      <c r="O648" s="6" t="s">
        <v>9029</v>
      </c>
      <c r="P648" s="7" t="str">
        <f>HYPERLINK("https://drive.google.com/file/d/1q_FZJU5pAIvUf1yizJGyH4jv_3GK6Fym/view?usp=drivesdk","bahri lateef - ڕوانینێکی پەروەردەیی بۆ هۆکارەکانی توندوتیژی لەلای منداڵان و هەرزەکاراندا")</f>
        <v>bahri lateef - ڕوانینێکی پەروەردەیی بۆ هۆکارەکانی توندوتیژی لەلای منداڵان و هەرزەکاراندا</v>
      </c>
      <c r="Q648" s="2" t="s">
        <v>9030</v>
      </c>
      <c r="R648" s="2"/>
      <c r="S648" s="2"/>
      <c r="T648" s="2"/>
      <c r="U648" s="2"/>
      <c r="V648" s="2"/>
    </row>
    <row r="649">
      <c r="A649" s="4">
        <v>44363.91232046296</v>
      </c>
      <c r="B649" s="8" t="s">
        <v>8912</v>
      </c>
      <c r="C649" s="2" t="s">
        <v>4783</v>
      </c>
      <c r="D649" s="2" t="s">
        <v>158</v>
      </c>
      <c r="E649" s="2" t="s">
        <v>159</v>
      </c>
      <c r="F649" s="2" t="s">
        <v>229</v>
      </c>
      <c r="G649" s="2" t="s">
        <v>275</v>
      </c>
      <c r="H649" s="2" t="s">
        <v>612</v>
      </c>
      <c r="I649" s="2" t="s">
        <v>952</v>
      </c>
      <c r="J649" s="2" t="s">
        <v>197</v>
      </c>
      <c r="L649" s="2" t="s">
        <v>178</v>
      </c>
      <c r="M649" s="5">
        <v>44360.0</v>
      </c>
      <c r="N649" s="2" t="s">
        <v>9031</v>
      </c>
      <c r="O649" s="6" t="s">
        <v>9032</v>
      </c>
      <c r="P649" s="7" t="str">
        <f>HYPERLINK("https://drive.google.com/file/d/11VT1QxnN7DYZ_Zu8HMRU3gPJTF8-hNaj/view?usp=drivesdk","Amad Abdullah Ahmed - ڕوانینێکی پەروەردەیی بۆ هۆکارەکانی توندوتیژی لەلای منداڵان و هەرزەکاراندا")</f>
        <v>Amad Abdullah Ahmed - ڕوانینێکی پەروەردەیی بۆ هۆکارەکانی توندوتیژی لەلای منداڵان و هەرزەکاراندا</v>
      </c>
      <c r="Q649" s="2" t="s">
        <v>9033</v>
      </c>
      <c r="R649" s="2"/>
      <c r="S649" s="2"/>
      <c r="T649" s="2"/>
      <c r="U649" s="2"/>
      <c r="V649" s="2"/>
    </row>
    <row r="650">
      <c r="A650" s="4">
        <v>44363.91234278935</v>
      </c>
      <c r="B650" s="8" t="s">
        <v>8912</v>
      </c>
      <c r="C650" s="2" t="s">
        <v>922</v>
      </c>
      <c r="D650" s="2" t="s">
        <v>158</v>
      </c>
      <c r="E650" s="2" t="s">
        <v>159</v>
      </c>
      <c r="F650" s="2" t="s">
        <v>229</v>
      </c>
      <c r="G650" s="2" t="s">
        <v>275</v>
      </c>
      <c r="H650" s="2" t="s">
        <v>816</v>
      </c>
      <c r="I650" s="2" t="s">
        <v>926</v>
      </c>
      <c r="J650" s="2" t="s">
        <v>207</v>
      </c>
      <c r="L650" s="2" t="s">
        <v>178</v>
      </c>
      <c r="M650" s="5">
        <v>44360.0</v>
      </c>
      <c r="N650" s="2" t="s">
        <v>9034</v>
      </c>
      <c r="O650" s="6" t="s">
        <v>9035</v>
      </c>
      <c r="P650" s="7" t="str">
        <f>HYPERLINK("https://drive.google.com/file/d/1m5HqshbnM-MOgZns3GGGXQ0V0uPK1y1p/view?usp=drivesdk","Taha Aziz Ahmed - ڕوانینێکی پەروەردەیی بۆ هۆکارەکانی توندوتیژی لەلای منداڵان و هەرزەکاراندا")</f>
        <v>Taha Aziz Ahmed - ڕوانینێکی پەروەردەیی بۆ هۆکارەکانی توندوتیژی لەلای منداڵان و هەرزەکاراندا</v>
      </c>
      <c r="Q650" s="2" t="s">
        <v>9036</v>
      </c>
      <c r="R650" s="2"/>
      <c r="S650" s="2"/>
      <c r="T650" s="2"/>
      <c r="U650" s="2"/>
      <c r="V650" s="2"/>
    </row>
    <row r="651">
      <c r="A651" s="4">
        <v>44363.91457896991</v>
      </c>
      <c r="B651" s="8" t="s">
        <v>8912</v>
      </c>
      <c r="C651" s="2" t="s">
        <v>9037</v>
      </c>
      <c r="D651" s="2" t="s">
        <v>158</v>
      </c>
      <c r="E651" s="2" t="s">
        <v>159</v>
      </c>
      <c r="F651" s="2" t="s">
        <v>152</v>
      </c>
      <c r="G651" s="2" t="s">
        <v>153</v>
      </c>
      <c r="H651" s="2" t="s">
        <v>7058</v>
      </c>
      <c r="I651" s="2" t="s">
        <v>1314</v>
      </c>
      <c r="J651" s="2" t="s">
        <v>187</v>
      </c>
      <c r="K651" s="2" t="s">
        <v>6050</v>
      </c>
      <c r="L651" s="2" t="s">
        <v>178</v>
      </c>
      <c r="M651" s="5">
        <v>44360.0</v>
      </c>
      <c r="N651" s="2" t="s">
        <v>9038</v>
      </c>
      <c r="O651" s="6" t="s">
        <v>9039</v>
      </c>
      <c r="P651" s="7" t="str">
        <f>HYPERLINK("https://drive.google.com/file/d/12bEwKWIeXxbuyNi6eakSzdrAOdichKHp/view?usp=drivesdk","bahri lateef yahya - ڕوانینێکی پەروەردەیی بۆ هۆکارەکانی توندوتیژی لەلای منداڵان و هەرزەکاراندا")</f>
        <v>bahri lateef yahya - ڕوانینێکی پەروەردەیی بۆ هۆکارەکانی توندوتیژی لەلای منداڵان و هەرزەکاراندا</v>
      </c>
      <c r="Q651" s="2" t="s">
        <v>9040</v>
      </c>
      <c r="R651" s="2"/>
      <c r="S651" s="2"/>
      <c r="T651" s="2"/>
      <c r="U651" s="2"/>
      <c r="V651" s="2"/>
    </row>
    <row r="652">
      <c r="A652" s="4">
        <v>44363.91754023149</v>
      </c>
      <c r="B652" s="8" t="s">
        <v>8912</v>
      </c>
      <c r="C652" s="2" t="s">
        <v>7956</v>
      </c>
      <c r="D652" s="2" t="s">
        <v>158</v>
      </c>
      <c r="E652" s="2" t="s">
        <v>159</v>
      </c>
      <c r="F652" s="2" t="s">
        <v>173</v>
      </c>
      <c r="G652" s="2" t="s">
        <v>471</v>
      </c>
      <c r="H652" s="2" t="s">
        <v>6331</v>
      </c>
      <c r="I652" s="2" t="s">
        <v>9041</v>
      </c>
      <c r="J652" s="2" t="s">
        <v>197</v>
      </c>
      <c r="L652" s="2" t="s">
        <v>178</v>
      </c>
      <c r="M652" s="5">
        <v>44360.0</v>
      </c>
      <c r="N652" s="2" t="s">
        <v>9042</v>
      </c>
      <c r="O652" s="6" t="s">
        <v>9043</v>
      </c>
      <c r="P652" s="7" t="str">
        <f>HYPERLINK("https://drive.google.com/file/d/1YaDO2dzv8XYLCmKJBlwJ6WqZuSAlFuUX/view?usp=drivesdk","Kako Mirhaj Yousif  - ڕوانینێکی پەروەردەیی بۆ هۆکارەکانی توندوتیژی لەلای منداڵان و هەرزەکاراندا")</f>
        <v>Kako Mirhaj Yousif  - ڕوانینێکی پەروەردەیی بۆ هۆکارەکانی توندوتیژی لەلای منداڵان و هەرزەکاراندا</v>
      </c>
      <c r="Q652" s="2" t="s">
        <v>9044</v>
      </c>
      <c r="R652" s="2"/>
      <c r="S652" s="2"/>
      <c r="T652" s="2"/>
      <c r="U652" s="2"/>
      <c r="V652" s="2"/>
    </row>
    <row r="653">
      <c r="A653" s="4">
        <v>44363.91814574074</v>
      </c>
      <c r="B653" s="8" t="s">
        <v>8912</v>
      </c>
      <c r="C653" s="2" t="s">
        <v>2379</v>
      </c>
      <c r="D653" s="2" t="s">
        <v>158</v>
      </c>
      <c r="E653" s="2" t="s">
        <v>159</v>
      </c>
      <c r="F653" s="2" t="s">
        <v>229</v>
      </c>
      <c r="G653" s="8" t="s">
        <v>3070</v>
      </c>
      <c r="H653" s="8" t="s">
        <v>4028</v>
      </c>
      <c r="I653" s="2" t="s">
        <v>9045</v>
      </c>
      <c r="J653" s="2" t="s">
        <v>197</v>
      </c>
      <c r="K653" s="2" t="s">
        <v>349</v>
      </c>
      <c r="L653" s="2" t="s">
        <v>178</v>
      </c>
      <c r="M653" s="5">
        <v>44360.0</v>
      </c>
      <c r="N653" s="2" t="s">
        <v>9046</v>
      </c>
      <c r="O653" s="6" t="s">
        <v>9047</v>
      </c>
      <c r="P653" s="7" t="str">
        <f>HYPERLINK("https://drive.google.com/file/d/1AHOKvhWyEahKbH4UTGXn2wFszk-ne8Ma/view?usp=drivesdk","Alan pshtiwan kareem - ڕوانینێکی پەروەردەیی بۆ هۆکارەکانی توندوتیژی لەلای منداڵان و هەرزەکاراندا")</f>
        <v>Alan pshtiwan kareem - ڕوانینێکی پەروەردەیی بۆ هۆکارەکانی توندوتیژی لەلای منداڵان و هەرزەکاراندا</v>
      </c>
      <c r="Q653" s="2" t="s">
        <v>9048</v>
      </c>
      <c r="R653" s="2"/>
      <c r="S653" s="2"/>
      <c r="T653" s="2"/>
      <c r="U653" s="2"/>
      <c r="V653" s="2"/>
    </row>
    <row r="654">
      <c r="A654" s="4">
        <v>44364.89610164352</v>
      </c>
      <c r="B654" s="8" t="s">
        <v>8912</v>
      </c>
      <c r="C654" s="2" t="s">
        <v>9049</v>
      </c>
      <c r="D654" s="2" t="s">
        <v>158</v>
      </c>
      <c r="E654" s="2" t="s">
        <v>159</v>
      </c>
      <c r="F654" s="2" t="s">
        <v>229</v>
      </c>
      <c r="G654" s="2" t="s">
        <v>275</v>
      </c>
      <c r="H654" s="2" t="s">
        <v>816</v>
      </c>
      <c r="I654" s="2" t="s">
        <v>926</v>
      </c>
      <c r="J654" s="2" t="s">
        <v>187</v>
      </c>
      <c r="L654" s="2" t="s">
        <v>178</v>
      </c>
      <c r="M654" s="5">
        <v>44360.0</v>
      </c>
      <c r="N654" s="2" t="s">
        <v>9050</v>
      </c>
      <c r="O654" s="6" t="s">
        <v>9051</v>
      </c>
      <c r="P654" s="7" t="str">
        <f>HYPERLINK("https://drive.google.com/file/d/192QR29mFymppp8zNVO94OfkD4VeQgbuZ/view?usp=drivesdk","TahaAziz Ahmed - ڕوانینێکی پەروەردەیی بۆ هۆکارەکانی توندوتیژی لەلای منداڵان و هەرزەکاراندا")</f>
        <v>TahaAziz Ahmed - ڕوانینێکی پەروەردەیی بۆ هۆکارەکانی توندوتیژی لەلای منداڵان و هەرزەکاراندا</v>
      </c>
      <c r="Q654" s="2" t="s">
        <v>9036</v>
      </c>
      <c r="R654" s="2"/>
      <c r="S654" s="2"/>
      <c r="T654" s="2"/>
      <c r="U654" s="2"/>
      <c r="V654" s="2"/>
    </row>
    <row r="655">
      <c r="A655" s="4">
        <v>44364.89764623843</v>
      </c>
      <c r="B655" s="8" t="s">
        <v>8912</v>
      </c>
      <c r="C655" s="2" t="s">
        <v>922</v>
      </c>
      <c r="D655" s="2" t="s">
        <v>158</v>
      </c>
      <c r="E655" s="2" t="s">
        <v>159</v>
      </c>
      <c r="F655" s="2" t="s">
        <v>152</v>
      </c>
      <c r="G655" s="2" t="s">
        <v>275</v>
      </c>
      <c r="H655" s="2" t="s">
        <v>341</v>
      </c>
      <c r="I655" s="2" t="s">
        <v>926</v>
      </c>
      <c r="J655" s="2" t="s">
        <v>187</v>
      </c>
      <c r="K655" s="8" t="s">
        <v>927</v>
      </c>
      <c r="L655" s="2" t="s">
        <v>178</v>
      </c>
      <c r="M655" s="5">
        <v>44360.0</v>
      </c>
      <c r="N655" s="2" t="s">
        <v>9052</v>
      </c>
      <c r="O655" s="6" t="s">
        <v>9053</v>
      </c>
      <c r="P655" s="7" t="str">
        <f>HYPERLINK("https://drive.google.com/file/d/1nKT60vZtBFqpUJUyYYzXD8qWJCoj3aRx/view?usp=drivesdk","Taha Aziz Ahmed - ڕوانینێکی پەروەردەیی بۆ هۆکارەکانی توندوتیژی لەلای منداڵان و هەرزەکاراندا")</f>
        <v>Taha Aziz Ahmed - ڕوانینێکی پەروەردەیی بۆ هۆکارەکانی توندوتیژی لەلای منداڵان و هەرزەکاراندا</v>
      </c>
      <c r="Q655" s="2" t="s">
        <v>9054</v>
      </c>
      <c r="R655" s="2"/>
      <c r="S655" s="2"/>
      <c r="T655" s="2"/>
      <c r="U655" s="2"/>
      <c r="V655" s="2"/>
    </row>
  </sheetData>
  <hyperlinks>
    <hyperlink r:id="rId1" ref="O2"/>
    <hyperlink r:id="rId2" ref="O3"/>
    <hyperlink r:id="rId3" ref="O4"/>
    <hyperlink r:id="rId4" ref="O5"/>
    <hyperlink r:id="rId5" ref="O6"/>
    <hyperlink r:id="rId6" ref="O7"/>
    <hyperlink r:id="rId7" ref="O8"/>
    <hyperlink r:id="rId8" ref="O9"/>
    <hyperlink r:id="rId9" ref="O10"/>
    <hyperlink r:id="rId10" ref="O11"/>
    <hyperlink r:id="rId11" ref="O12"/>
    <hyperlink r:id="rId12" ref="O13"/>
    <hyperlink r:id="rId13" ref="O14"/>
    <hyperlink r:id="rId14" ref="O15"/>
    <hyperlink r:id="rId15" ref="O16"/>
    <hyperlink r:id="rId16" ref="O17"/>
    <hyperlink r:id="rId17" ref="O18"/>
    <hyperlink r:id="rId18" ref="O19"/>
    <hyperlink r:id="rId19" ref="O20"/>
    <hyperlink r:id="rId20" ref="O21"/>
    <hyperlink r:id="rId21" ref="O22"/>
    <hyperlink r:id="rId22" ref="O23"/>
    <hyperlink r:id="rId23" ref="O24"/>
    <hyperlink r:id="rId24" ref="O25"/>
    <hyperlink r:id="rId25" ref="O26"/>
    <hyperlink r:id="rId26" ref="O27"/>
    <hyperlink r:id="rId27" ref="O28"/>
    <hyperlink r:id="rId28" ref="O29"/>
    <hyperlink r:id="rId29" ref="O30"/>
    <hyperlink r:id="rId30" ref="O31"/>
    <hyperlink r:id="rId31" ref="O32"/>
    <hyperlink r:id="rId32" ref="O33"/>
    <hyperlink r:id="rId33" ref="O34"/>
    <hyperlink r:id="rId34" ref="O35"/>
    <hyperlink r:id="rId35" ref="O36"/>
    <hyperlink r:id="rId36" ref="O37"/>
    <hyperlink r:id="rId37" ref="O38"/>
    <hyperlink r:id="rId38" ref="O39"/>
    <hyperlink r:id="rId39" ref="O40"/>
    <hyperlink r:id="rId40" ref="O41"/>
    <hyperlink r:id="rId41" ref="O42"/>
    <hyperlink r:id="rId42" ref="O43"/>
    <hyperlink r:id="rId43" ref="O44"/>
    <hyperlink r:id="rId44" ref="O45"/>
    <hyperlink r:id="rId45" ref="O46"/>
    <hyperlink r:id="rId46" ref="O47"/>
    <hyperlink r:id="rId47" ref="O48"/>
    <hyperlink r:id="rId48" ref="O49"/>
    <hyperlink r:id="rId49" ref="O50"/>
    <hyperlink r:id="rId50" ref="O51"/>
    <hyperlink r:id="rId51" ref="O52"/>
    <hyperlink r:id="rId52" ref="O53"/>
    <hyperlink r:id="rId53" ref="O54"/>
    <hyperlink r:id="rId54" ref="O55"/>
    <hyperlink r:id="rId55" ref="O56"/>
    <hyperlink r:id="rId56" ref="O57"/>
    <hyperlink r:id="rId57" ref="O58"/>
    <hyperlink r:id="rId58" ref="O59"/>
    <hyperlink r:id="rId59" ref="O60"/>
    <hyperlink r:id="rId60" ref="O61"/>
    <hyperlink r:id="rId61" ref="O62"/>
    <hyperlink r:id="rId62" ref="O63"/>
    <hyperlink r:id="rId63" ref="O64"/>
    <hyperlink r:id="rId64" ref="O65"/>
    <hyperlink r:id="rId65" ref="O66"/>
    <hyperlink r:id="rId66" ref="O67"/>
    <hyperlink r:id="rId67" ref="O68"/>
    <hyperlink r:id="rId68" ref="O69"/>
    <hyperlink r:id="rId69" ref="O70"/>
    <hyperlink r:id="rId70" ref="O71"/>
    <hyperlink r:id="rId71" ref="O72"/>
    <hyperlink r:id="rId72" ref="O73"/>
    <hyperlink r:id="rId73" ref="O74"/>
    <hyperlink r:id="rId74" ref="O75"/>
    <hyperlink r:id="rId75" ref="O76"/>
    <hyperlink r:id="rId76" ref="O77"/>
    <hyperlink r:id="rId77" ref="O78"/>
    <hyperlink r:id="rId78" ref="O79"/>
    <hyperlink r:id="rId79" ref="O80"/>
    <hyperlink r:id="rId80" ref="O81"/>
    <hyperlink r:id="rId81" ref="O82"/>
    <hyperlink r:id="rId82" ref="O83"/>
    <hyperlink r:id="rId83" ref="O84"/>
    <hyperlink r:id="rId84" ref="O85"/>
    <hyperlink r:id="rId85" ref="O86"/>
    <hyperlink r:id="rId86" ref="O87"/>
    <hyperlink r:id="rId87" ref="O88"/>
    <hyperlink r:id="rId88" ref="O89"/>
    <hyperlink r:id="rId89" ref="O90"/>
    <hyperlink r:id="rId90" ref="O91"/>
    <hyperlink r:id="rId91" ref="O92"/>
    <hyperlink r:id="rId92" ref="O93"/>
    <hyperlink r:id="rId93" ref="O94"/>
    <hyperlink r:id="rId94" ref="O95"/>
    <hyperlink r:id="rId95" ref="O96"/>
    <hyperlink r:id="rId96" ref="O97"/>
    <hyperlink r:id="rId97" ref="O98"/>
    <hyperlink r:id="rId98" ref="O99"/>
    <hyperlink r:id="rId99" ref="O100"/>
    <hyperlink r:id="rId100" ref="O101"/>
    <hyperlink r:id="rId101" ref="O102"/>
    <hyperlink r:id="rId102" ref="O103"/>
    <hyperlink r:id="rId103" ref="O104"/>
    <hyperlink r:id="rId104" ref="O105"/>
    <hyperlink r:id="rId105" ref="O106"/>
    <hyperlink r:id="rId106" ref="O107"/>
    <hyperlink r:id="rId107" ref="O108"/>
    <hyperlink r:id="rId108" ref="O109"/>
    <hyperlink r:id="rId109" ref="O110"/>
    <hyperlink r:id="rId110" ref="O111"/>
    <hyperlink r:id="rId111" ref="O112"/>
    <hyperlink r:id="rId112" ref="O113"/>
    <hyperlink r:id="rId113" ref="O114"/>
    <hyperlink r:id="rId114" ref="O115"/>
    <hyperlink r:id="rId115" ref="O116"/>
    <hyperlink r:id="rId116" ref="O117"/>
    <hyperlink r:id="rId117" ref="O118"/>
    <hyperlink r:id="rId118" ref="O119"/>
    <hyperlink r:id="rId119" ref="O120"/>
    <hyperlink r:id="rId120" ref="O121"/>
    <hyperlink r:id="rId121" ref="O122"/>
    <hyperlink r:id="rId122" ref="O123"/>
    <hyperlink r:id="rId123" ref="O124"/>
    <hyperlink r:id="rId124" ref="O125"/>
    <hyperlink r:id="rId125" ref="O126"/>
    <hyperlink r:id="rId126" ref="O127"/>
    <hyperlink r:id="rId127" ref="O128"/>
    <hyperlink r:id="rId128" ref="O129"/>
    <hyperlink r:id="rId129" ref="O130"/>
    <hyperlink r:id="rId130" ref="O131"/>
    <hyperlink r:id="rId131" ref="O132"/>
    <hyperlink r:id="rId132" ref="O133"/>
    <hyperlink r:id="rId133" ref="O134"/>
    <hyperlink r:id="rId134" ref="O135"/>
    <hyperlink r:id="rId135" ref="O136"/>
    <hyperlink r:id="rId136" ref="O137"/>
    <hyperlink r:id="rId137" ref="O138"/>
    <hyperlink r:id="rId138" ref="O139"/>
    <hyperlink r:id="rId139" ref="O140"/>
    <hyperlink r:id="rId140" ref="O141"/>
    <hyperlink r:id="rId141" ref="O142"/>
    <hyperlink r:id="rId142" ref="O143"/>
    <hyperlink r:id="rId143" ref="O144"/>
    <hyperlink r:id="rId144" ref="O145"/>
    <hyperlink r:id="rId145" ref="O146"/>
    <hyperlink r:id="rId146" ref="O147"/>
    <hyperlink r:id="rId147" ref="O148"/>
    <hyperlink r:id="rId148" ref="O149"/>
    <hyperlink r:id="rId149" ref="O150"/>
    <hyperlink r:id="rId150" ref="O151"/>
    <hyperlink r:id="rId151" ref="O152"/>
    <hyperlink r:id="rId152" ref="O153"/>
    <hyperlink r:id="rId153" ref="O154"/>
    <hyperlink r:id="rId154" ref="O155"/>
    <hyperlink r:id="rId155" ref="O156"/>
    <hyperlink r:id="rId156" ref="O157"/>
    <hyperlink r:id="rId157" ref="O158"/>
    <hyperlink r:id="rId158" ref="O159"/>
    <hyperlink r:id="rId159" ref="O160"/>
    <hyperlink r:id="rId160" ref="O161"/>
    <hyperlink r:id="rId161" ref="O162"/>
    <hyperlink r:id="rId162" ref="O163"/>
    <hyperlink r:id="rId163" ref="O164"/>
    <hyperlink r:id="rId164" ref="O165"/>
    <hyperlink r:id="rId165" ref="O166"/>
    <hyperlink r:id="rId166" ref="O167"/>
    <hyperlink r:id="rId167" ref="O168"/>
    <hyperlink r:id="rId168" ref="O169"/>
    <hyperlink r:id="rId169" ref="O170"/>
    <hyperlink r:id="rId170" ref="O171"/>
    <hyperlink r:id="rId171" ref="O172"/>
    <hyperlink r:id="rId172" ref="O173"/>
    <hyperlink r:id="rId173" ref="O174"/>
    <hyperlink r:id="rId174" ref="O175"/>
    <hyperlink r:id="rId175" ref="O176"/>
    <hyperlink r:id="rId176" ref="O177"/>
    <hyperlink r:id="rId177" ref="O178"/>
    <hyperlink r:id="rId178" ref="O179"/>
    <hyperlink r:id="rId179" ref="O180"/>
    <hyperlink r:id="rId180" ref="O181"/>
    <hyperlink r:id="rId181" ref="O182"/>
    <hyperlink r:id="rId182" ref="O183"/>
    <hyperlink r:id="rId183" ref="O184"/>
    <hyperlink r:id="rId184" ref="O185"/>
    <hyperlink r:id="rId185" ref="O186"/>
    <hyperlink r:id="rId186" ref="O187"/>
    <hyperlink r:id="rId187" ref="O188"/>
    <hyperlink r:id="rId188" ref="O189"/>
    <hyperlink r:id="rId189" ref="O190"/>
    <hyperlink r:id="rId190" ref="O191"/>
    <hyperlink r:id="rId191" ref="O192"/>
    <hyperlink r:id="rId192" ref="O193"/>
    <hyperlink r:id="rId193" ref="O194"/>
    <hyperlink r:id="rId194" ref="O195"/>
    <hyperlink r:id="rId195" ref="O196"/>
    <hyperlink r:id="rId196" ref="O197"/>
    <hyperlink r:id="rId197" ref="O198"/>
    <hyperlink r:id="rId198" ref="O199"/>
    <hyperlink r:id="rId199" ref="O200"/>
    <hyperlink r:id="rId200" ref="O201"/>
    <hyperlink r:id="rId201" ref="O202"/>
    <hyperlink r:id="rId202" ref="O203"/>
    <hyperlink r:id="rId203" ref="O204"/>
    <hyperlink r:id="rId204" ref="O205"/>
    <hyperlink r:id="rId205" ref="O206"/>
    <hyperlink r:id="rId206" ref="O207"/>
    <hyperlink r:id="rId207" ref="O208"/>
    <hyperlink r:id="rId208" ref="O209"/>
    <hyperlink r:id="rId209" ref="O210"/>
    <hyperlink r:id="rId210" ref="O211"/>
    <hyperlink r:id="rId211" ref="O212"/>
    <hyperlink r:id="rId212" ref="O213"/>
    <hyperlink r:id="rId213" ref="O214"/>
    <hyperlink r:id="rId214" ref="O215"/>
    <hyperlink r:id="rId215" ref="O216"/>
    <hyperlink r:id="rId216" ref="O217"/>
    <hyperlink r:id="rId217" ref="O218"/>
    <hyperlink r:id="rId218" ref="O219"/>
    <hyperlink r:id="rId219" ref="O220"/>
    <hyperlink r:id="rId220" ref="O221"/>
    <hyperlink r:id="rId221" ref="O222"/>
    <hyperlink r:id="rId222" ref="O223"/>
    <hyperlink r:id="rId223" ref="O224"/>
    <hyperlink r:id="rId224" ref="O225"/>
    <hyperlink r:id="rId225" ref="O226"/>
    <hyperlink r:id="rId226" ref="O227"/>
    <hyperlink r:id="rId227" ref="O228"/>
    <hyperlink r:id="rId228" ref="O229"/>
    <hyperlink r:id="rId229" ref="O230"/>
    <hyperlink r:id="rId230" ref="O231"/>
    <hyperlink r:id="rId231" ref="O232"/>
    <hyperlink r:id="rId232" ref="O233"/>
    <hyperlink r:id="rId233" ref="O234"/>
    <hyperlink r:id="rId234" ref="O235"/>
    <hyperlink r:id="rId235" ref="O236"/>
    <hyperlink r:id="rId236" ref="O237"/>
    <hyperlink r:id="rId237" ref="O238"/>
    <hyperlink r:id="rId238" ref="O239"/>
    <hyperlink r:id="rId239" ref="O240"/>
    <hyperlink r:id="rId240" ref="O241"/>
    <hyperlink r:id="rId241" ref="O242"/>
    <hyperlink r:id="rId242" ref="O243"/>
    <hyperlink r:id="rId243" ref="O244"/>
    <hyperlink r:id="rId244" ref="O245"/>
    <hyperlink r:id="rId245" ref="O246"/>
    <hyperlink r:id="rId246" ref="O247"/>
    <hyperlink r:id="rId247" ref="O248"/>
    <hyperlink r:id="rId248" ref="O249"/>
    <hyperlink r:id="rId249" ref="O250"/>
    <hyperlink r:id="rId250" ref="O251"/>
    <hyperlink r:id="rId251" ref="O252"/>
    <hyperlink r:id="rId252" ref="O253"/>
    <hyperlink r:id="rId253" ref="O254"/>
    <hyperlink r:id="rId254" ref="O255"/>
    <hyperlink r:id="rId255" ref="O256"/>
    <hyperlink r:id="rId256" ref="O257"/>
    <hyperlink r:id="rId257" ref="O258"/>
    <hyperlink r:id="rId258" ref="O259"/>
    <hyperlink r:id="rId259" ref="O260"/>
    <hyperlink r:id="rId260" ref="O261"/>
    <hyperlink r:id="rId261" ref="O262"/>
    <hyperlink r:id="rId262" ref="O263"/>
    <hyperlink r:id="rId263" ref="O264"/>
    <hyperlink r:id="rId264" ref="O265"/>
    <hyperlink r:id="rId265" ref="O266"/>
    <hyperlink r:id="rId266" ref="O267"/>
    <hyperlink r:id="rId267" ref="O268"/>
    <hyperlink r:id="rId268" ref="O269"/>
    <hyperlink r:id="rId269" ref="O270"/>
    <hyperlink r:id="rId270" ref="O271"/>
    <hyperlink r:id="rId271" ref="O272"/>
    <hyperlink r:id="rId272" ref="O273"/>
    <hyperlink r:id="rId273" ref="O274"/>
    <hyperlink r:id="rId274" ref="O275"/>
    <hyperlink r:id="rId275" ref="O276"/>
    <hyperlink r:id="rId276" ref="O277"/>
    <hyperlink r:id="rId277" ref="O278"/>
    <hyperlink r:id="rId278" ref="O279"/>
    <hyperlink r:id="rId279" ref="O280"/>
    <hyperlink r:id="rId280" ref="O281"/>
    <hyperlink r:id="rId281" ref="O282"/>
    <hyperlink r:id="rId282" ref="O283"/>
    <hyperlink r:id="rId283" ref="O284"/>
    <hyperlink r:id="rId284" ref="O285"/>
    <hyperlink r:id="rId285" ref="O286"/>
    <hyperlink r:id="rId286" ref="O287"/>
    <hyperlink r:id="rId287" ref="O288"/>
    <hyperlink r:id="rId288" ref="O289"/>
    <hyperlink r:id="rId289" ref="O290"/>
    <hyperlink r:id="rId290" ref="O291"/>
    <hyperlink r:id="rId291" ref="O292"/>
    <hyperlink r:id="rId292" ref="O293"/>
    <hyperlink r:id="rId293" ref="O294"/>
    <hyperlink r:id="rId294" ref="O295"/>
    <hyperlink r:id="rId295" ref="O296"/>
    <hyperlink r:id="rId296" ref="O297"/>
    <hyperlink r:id="rId297" ref="O298"/>
    <hyperlink r:id="rId298" ref="O299"/>
    <hyperlink r:id="rId299" ref="O300"/>
    <hyperlink r:id="rId300" ref="O301"/>
    <hyperlink r:id="rId301" ref="O302"/>
    <hyperlink r:id="rId302" ref="O303"/>
    <hyperlink r:id="rId303" ref="O304"/>
    <hyperlink r:id="rId304" ref="O305"/>
    <hyperlink r:id="rId305" ref="O306"/>
    <hyperlink r:id="rId306" ref="O307"/>
    <hyperlink r:id="rId307" ref="O308"/>
    <hyperlink r:id="rId308" ref="O309"/>
    <hyperlink r:id="rId309" ref="O310"/>
    <hyperlink r:id="rId310" ref="O311"/>
    <hyperlink r:id="rId311" ref="O312"/>
    <hyperlink r:id="rId312" ref="O313"/>
    <hyperlink r:id="rId313" ref="O314"/>
    <hyperlink r:id="rId314" ref="O315"/>
    <hyperlink r:id="rId315" ref="O316"/>
    <hyperlink r:id="rId316" ref="O317"/>
    <hyperlink r:id="rId317" ref="O318"/>
    <hyperlink r:id="rId318" ref="O319"/>
    <hyperlink r:id="rId319" ref="O320"/>
    <hyperlink r:id="rId320" ref="O321"/>
    <hyperlink r:id="rId321" ref="O322"/>
    <hyperlink r:id="rId322" ref="O323"/>
    <hyperlink r:id="rId323" ref="O324"/>
    <hyperlink r:id="rId324" ref="O325"/>
    <hyperlink r:id="rId325" ref="O326"/>
    <hyperlink r:id="rId326" ref="O327"/>
    <hyperlink r:id="rId327" ref="O328"/>
    <hyperlink r:id="rId328" ref="O329"/>
    <hyperlink r:id="rId329" ref="O330"/>
    <hyperlink r:id="rId330" ref="O331"/>
    <hyperlink r:id="rId331" ref="O332"/>
    <hyperlink r:id="rId332" ref="O333"/>
    <hyperlink r:id="rId333" ref="O334"/>
    <hyperlink r:id="rId334" ref="O335"/>
    <hyperlink r:id="rId335" ref="O336"/>
    <hyperlink r:id="rId336" ref="O337"/>
    <hyperlink r:id="rId337" ref="O338"/>
    <hyperlink r:id="rId338" ref="O339"/>
    <hyperlink r:id="rId339" ref="O340"/>
    <hyperlink r:id="rId340" ref="O341"/>
    <hyperlink r:id="rId341" ref="O342"/>
    <hyperlink r:id="rId342" ref="O343"/>
    <hyperlink r:id="rId343" ref="O344"/>
    <hyperlink r:id="rId344" ref="O345"/>
    <hyperlink r:id="rId345" ref="O346"/>
    <hyperlink r:id="rId346" ref="O347"/>
    <hyperlink r:id="rId347" ref="O348"/>
    <hyperlink r:id="rId348" ref="O349"/>
    <hyperlink r:id="rId349" ref="O350"/>
    <hyperlink r:id="rId350" ref="O351"/>
    <hyperlink r:id="rId351" ref="O352"/>
    <hyperlink r:id="rId352" ref="O353"/>
    <hyperlink r:id="rId353" ref="O354"/>
    <hyperlink r:id="rId354" ref="O355"/>
    <hyperlink r:id="rId355" ref="O356"/>
    <hyperlink r:id="rId356" ref="O357"/>
    <hyperlink r:id="rId357" ref="O358"/>
    <hyperlink r:id="rId358" ref="O359"/>
    <hyperlink r:id="rId359" ref="O360"/>
    <hyperlink r:id="rId360" ref="O361"/>
    <hyperlink r:id="rId361" ref="O362"/>
    <hyperlink r:id="rId362" ref="O363"/>
    <hyperlink r:id="rId363" ref="O364"/>
    <hyperlink r:id="rId364" ref="O365"/>
    <hyperlink r:id="rId365" ref="O366"/>
    <hyperlink r:id="rId366" ref="O367"/>
    <hyperlink r:id="rId367" ref="O368"/>
    <hyperlink r:id="rId368" ref="O369"/>
    <hyperlink r:id="rId369" ref="O370"/>
    <hyperlink r:id="rId370" ref="O371"/>
    <hyperlink r:id="rId371" ref="O372"/>
    <hyperlink r:id="rId372" ref="O373"/>
    <hyperlink r:id="rId373" ref="O374"/>
    <hyperlink r:id="rId374" ref="O375"/>
    <hyperlink r:id="rId375" ref="O376"/>
    <hyperlink r:id="rId376" ref="O377"/>
    <hyperlink r:id="rId377" ref="O378"/>
    <hyperlink r:id="rId378" ref="O379"/>
    <hyperlink r:id="rId379" ref="O380"/>
    <hyperlink r:id="rId380" ref="O381"/>
    <hyperlink r:id="rId381" ref="O382"/>
    <hyperlink r:id="rId382" ref="O383"/>
    <hyperlink r:id="rId383" ref="O384"/>
    <hyperlink r:id="rId384" ref="O385"/>
    <hyperlink r:id="rId385" ref="O386"/>
    <hyperlink r:id="rId386" ref="O387"/>
    <hyperlink r:id="rId387" ref="O388"/>
    <hyperlink r:id="rId388" ref="O389"/>
    <hyperlink r:id="rId389" ref="O390"/>
    <hyperlink r:id="rId390" ref="O391"/>
    <hyperlink r:id="rId391" ref="O392"/>
    <hyperlink r:id="rId392" ref="O393"/>
    <hyperlink r:id="rId393" ref="O394"/>
    <hyperlink r:id="rId394" ref="O395"/>
    <hyperlink r:id="rId395" ref="O396"/>
    <hyperlink r:id="rId396" ref="O397"/>
    <hyperlink r:id="rId397" ref="O398"/>
    <hyperlink r:id="rId398" ref="O399"/>
    <hyperlink r:id="rId399" ref="O400"/>
    <hyperlink r:id="rId400" ref="O401"/>
    <hyperlink r:id="rId401" ref="O402"/>
    <hyperlink r:id="rId402" ref="O403"/>
    <hyperlink r:id="rId403" ref="O404"/>
    <hyperlink r:id="rId404" ref="O405"/>
    <hyperlink r:id="rId405" ref="O406"/>
    <hyperlink r:id="rId406" ref="O407"/>
    <hyperlink r:id="rId407" ref="O408"/>
    <hyperlink r:id="rId408" ref="O409"/>
    <hyperlink r:id="rId409" ref="O410"/>
    <hyperlink r:id="rId410" ref="O411"/>
    <hyperlink r:id="rId411" ref="O412"/>
    <hyperlink r:id="rId412" ref="O413"/>
    <hyperlink r:id="rId413" ref="O414"/>
    <hyperlink r:id="rId414" ref="O415"/>
    <hyperlink r:id="rId415" ref="O416"/>
    <hyperlink r:id="rId416" ref="O417"/>
    <hyperlink r:id="rId417" ref="O418"/>
    <hyperlink r:id="rId418" ref="O419"/>
    <hyperlink r:id="rId419" ref="O420"/>
    <hyperlink r:id="rId420" ref="O421"/>
    <hyperlink r:id="rId421" ref="O422"/>
    <hyperlink r:id="rId422" ref="O423"/>
    <hyperlink r:id="rId423" ref="O424"/>
    <hyperlink r:id="rId424" ref="O425"/>
    <hyperlink r:id="rId425" ref="O426"/>
    <hyperlink r:id="rId426" ref="O427"/>
    <hyperlink r:id="rId427" ref="O428"/>
    <hyperlink r:id="rId428" ref="O429"/>
    <hyperlink r:id="rId429" ref="O430"/>
    <hyperlink r:id="rId430" ref="O431"/>
    <hyperlink r:id="rId431" ref="O432"/>
    <hyperlink r:id="rId432" ref="O433"/>
    <hyperlink r:id="rId433" ref="O434"/>
    <hyperlink r:id="rId434" ref="O435"/>
    <hyperlink r:id="rId435" ref="O436"/>
    <hyperlink r:id="rId436" ref="O437"/>
    <hyperlink r:id="rId437" ref="O438"/>
    <hyperlink r:id="rId438" ref="O439"/>
    <hyperlink r:id="rId439" ref="O440"/>
    <hyperlink r:id="rId440" ref="O441"/>
    <hyperlink r:id="rId441" ref="O442"/>
    <hyperlink r:id="rId442" ref="O443"/>
    <hyperlink r:id="rId443" ref="O444"/>
    <hyperlink r:id="rId444" ref="O445"/>
    <hyperlink r:id="rId445" ref="O446"/>
    <hyperlink r:id="rId446" ref="O447"/>
    <hyperlink r:id="rId447" ref="O448"/>
    <hyperlink r:id="rId448" ref="O449"/>
    <hyperlink r:id="rId449" ref="O450"/>
    <hyperlink r:id="rId450" ref="O451"/>
    <hyperlink r:id="rId451" ref="O452"/>
    <hyperlink r:id="rId452" ref="O453"/>
    <hyperlink r:id="rId453" ref="O454"/>
    <hyperlink r:id="rId454" ref="O455"/>
    <hyperlink r:id="rId455" ref="O456"/>
    <hyperlink r:id="rId456" ref="O457"/>
    <hyperlink r:id="rId457" ref="O458"/>
    <hyperlink r:id="rId458" ref="O459"/>
    <hyperlink r:id="rId459" ref="O460"/>
    <hyperlink r:id="rId460" ref="O461"/>
    <hyperlink r:id="rId461" ref="O462"/>
    <hyperlink r:id="rId462" ref="O463"/>
    <hyperlink r:id="rId463" ref="O464"/>
    <hyperlink r:id="rId464" ref="O465"/>
    <hyperlink r:id="rId465" ref="O466"/>
    <hyperlink r:id="rId466" ref="O467"/>
    <hyperlink r:id="rId467" ref="O468"/>
    <hyperlink r:id="rId468" ref="O469"/>
    <hyperlink r:id="rId469" ref="O470"/>
    <hyperlink r:id="rId470" ref="O471"/>
    <hyperlink r:id="rId471" ref="O472"/>
    <hyperlink r:id="rId472" ref="O473"/>
    <hyperlink r:id="rId473" ref="O474"/>
    <hyperlink r:id="rId474" ref="O475"/>
    <hyperlink r:id="rId475" ref="O476"/>
    <hyperlink r:id="rId476" ref="O477"/>
    <hyperlink r:id="rId477" ref="O478"/>
    <hyperlink r:id="rId478" ref="O479"/>
    <hyperlink r:id="rId479" ref="O480"/>
    <hyperlink r:id="rId480" ref="O481"/>
    <hyperlink r:id="rId481" ref="O482"/>
    <hyperlink r:id="rId482" ref="O483"/>
    <hyperlink r:id="rId483" ref="O484"/>
    <hyperlink r:id="rId484" ref="O485"/>
    <hyperlink r:id="rId485" ref="O486"/>
    <hyperlink r:id="rId486" ref="O487"/>
    <hyperlink r:id="rId487" ref="O488"/>
    <hyperlink r:id="rId488" ref="O489"/>
    <hyperlink r:id="rId489" ref="O490"/>
    <hyperlink r:id="rId490" ref="O491"/>
    <hyperlink r:id="rId491" ref="O492"/>
    <hyperlink r:id="rId492" ref="O493"/>
    <hyperlink r:id="rId493" ref="O494"/>
    <hyperlink r:id="rId494" ref="O495"/>
    <hyperlink r:id="rId495" ref="O496"/>
    <hyperlink r:id="rId496" ref="O497"/>
    <hyperlink r:id="rId497" ref="O498"/>
    <hyperlink r:id="rId498" ref="O499"/>
    <hyperlink r:id="rId499" ref="O500"/>
    <hyperlink r:id="rId500" ref="O501"/>
    <hyperlink r:id="rId501" ref="O502"/>
    <hyperlink r:id="rId502" ref="O503"/>
    <hyperlink r:id="rId503" ref="O504"/>
    <hyperlink r:id="rId504" ref="O505"/>
    <hyperlink r:id="rId505" ref="O506"/>
    <hyperlink r:id="rId506" ref="O507"/>
    <hyperlink r:id="rId507" ref="O508"/>
    <hyperlink r:id="rId508" ref="O509"/>
    <hyperlink r:id="rId509" ref="O510"/>
    <hyperlink r:id="rId510" ref="O511"/>
    <hyperlink r:id="rId511" ref="O512"/>
    <hyperlink r:id="rId512" ref="O513"/>
    <hyperlink r:id="rId513" ref="O514"/>
    <hyperlink r:id="rId514" ref="O515"/>
    <hyperlink r:id="rId515" ref="O516"/>
    <hyperlink r:id="rId516" ref="O517"/>
    <hyperlink r:id="rId517" ref="O518"/>
    <hyperlink r:id="rId518" ref="O519"/>
    <hyperlink r:id="rId519" ref="O520"/>
    <hyperlink r:id="rId520" ref="O521"/>
    <hyperlink r:id="rId521" ref="O522"/>
    <hyperlink r:id="rId522" ref="O523"/>
    <hyperlink r:id="rId523" ref="O524"/>
    <hyperlink r:id="rId524" ref="O525"/>
    <hyperlink r:id="rId525" ref="O526"/>
    <hyperlink r:id="rId526" ref="O527"/>
    <hyperlink r:id="rId527" ref="O528"/>
    <hyperlink r:id="rId528" ref="O529"/>
    <hyperlink r:id="rId529" ref="O530"/>
    <hyperlink r:id="rId530" ref="O531"/>
    <hyperlink r:id="rId531" ref="O532"/>
    <hyperlink r:id="rId532" ref="O533"/>
    <hyperlink r:id="rId533" ref="O534"/>
    <hyperlink r:id="rId534" ref="O535"/>
    <hyperlink r:id="rId535" ref="O536"/>
    <hyperlink r:id="rId536" ref="O537"/>
    <hyperlink r:id="rId537" ref="O538"/>
    <hyperlink r:id="rId538" ref="O539"/>
    <hyperlink r:id="rId539" ref="O540"/>
    <hyperlink r:id="rId540" ref="O541"/>
    <hyperlink r:id="rId541" ref="O542"/>
    <hyperlink r:id="rId542" ref="O543"/>
    <hyperlink r:id="rId543" ref="O544"/>
    <hyperlink r:id="rId544" ref="O545"/>
    <hyperlink r:id="rId545" ref="O546"/>
    <hyperlink r:id="rId546" ref="O547"/>
    <hyperlink r:id="rId547" ref="O548"/>
    <hyperlink r:id="rId548" ref="O549"/>
    <hyperlink r:id="rId549" ref="O550"/>
    <hyperlink r:id="rId550" ref="O551"/>
    <hyperlink r:id="rId551" ref="O552"/>
    <hyperlink r:id="rId552" ref="O553"/>
    <hyperlink r:id="rId553" ref="O554"/>
    <hyperlink r:id="rId554" ref="O555"/>
    <hyperlink r:id="rId555" ref="O556"/>
    <hyperlink r:id="rId556" ref="O557"/>
    <hyperlink r:id="rId557" ref="O558"/>
    <hyperlink r:id="rId558" ref="O559"/>
    <hyperlink r:id="rId559" ref="O560"/>
    <hyperlink r:id="rId560" ref="O561"/>
    <hyperlink r:id="rId561" ref="O562"/>
    <hyperlink r:id="rId562" ref="O563"/>
    <hyperlink r:id="rId563" ref="O564"/>
    <hyperlink r:id="rId564" ref="O565"/>
    <hyperlink r:id="rId565" ref="O566"/>
    <hyperlink r:id="rId566" ref="O567"/>
    <hyperlink r:id="rId567" ref="O568"/>
    <hyperlink r:id="rId568" ref="O569"/>
    <hyperlink r:id="rId569" ref="O570"/>
    <hyperlink r:id="rId570" ref="O571"/>
    <hyperlink r:id="rId571" ref="O572"/>
    <hyperlink r:id="rId572" ref="O573"/>
    <hyperlink r:id="rId573" ref="O574"/>
    <hyperlink r:id="rId574" ref="O575"/>
    <hyperlink r:id="rId575" ref="O576"/>
    <hyperlink r:id="rId576" ref="O577"/>
    <hyperlink r:id="rId577" ref="O578"/>
    <hyperlink r:id="rId578" ref="O579"/>
    <hyperlink r:id="rId579" ref="O580"/>
    <hyperlink r:id="rId580" ref="O581"/>
    <hyperlink r:id="rId581" ref="O582"/>
    <hyperlink r:id="rId582" ref="O583"/>
    <hyperlink r:id="rId583" ref="O584"/>
    <hyperlink r:id="rId584" ref="O585"/>
    <hyperlink r:id="rId585" ref="O586"/>
    <hyperlink r:id="rId586" ref="O587"/>
    <hyperlink r:id="rId587" ref="O588"/>
    <hyperlink r:id="rId588" ref="O589"/>
    <hyperlink r:id="rId589" ref="O590"/>
    <hyperlink r:id="rId590" ref="O591"/>
    <hyperlink r:id="rId591" ref="O592"/>
    <hyperlink r:id="rId592" ref="O593"/>
    <hyperlink r:id="rId593" ref="O594"/>
    <hyperlink r:id="rId594" ref="O595"/>
    <hyperlink r:id="rId595" ref="O596"/>
    <hyperlink r:id="rId596" ref="O597"/>
    <hyperlink r:id="rId597" ref="O598"/>
    <hyperlink r:id="rId598" ref="O599"/>
    <hyperlink r:id="rId599" ref="O600"/>
    <hyperlink r:id="rId600" ref="O601"/>
    <hyperlink r:id="rId601" ref="O602"/>
    <hyperlink r:id="rId602" ref="O603"/>
    <hyperlink r:id="rId603" ref="O604"/>
    <hyperlink r:id="rId604" ref="O605"/>
    <hyperlink r:id="rId605" ref="O606"/>
    <hyperlink r:id="rId606" ref="O607"/>
    <hyperlink r:id="rId607" ref="O608"/>
    <hyperlink r:id="rId608" ref="O609"/>
    <hyperlink r:id="rId609" ref="O610"/>
    <hyperlink r:id="rId610" ref="O611"/>
    <hyperlink r:id="rId611" ref="O612"/>
    <hyperlink r:id="rId612" ref="O613"/>
    <hyperlink r:id="rId613" ref="O614"/>
    <hyperlink r:id="rId614" ref="O615"/>
    <hyperlink r:id="rId615" ref="O616"/>
    <hyperlink r:id="rId616" ref="O617"/>
    <hyperlink r:id="rId617" ref="O618"/>
    <hyperlink r:id="rId618" ref="O619"/>
    <hyperlink r:id="rId619" ref="O620"/>
    <hyperlink r:id="rId620" ref="O621"/>
    <hyperlink r:id="rId621" ref="O622"/>
    <hyperlink r:id="rId622" ref="O623"/>
    <hyperlink r:id="rId623" ref="O624"/>
    <hyperlink r:id="rId624" ref="O625"/>
    <hyperlink r:id="rId625" ref="O626"/>
    <hyperlink r:id="rId626" ref="O627"/>
    <hyperlink r:id="rId627" ref="O628"/>
    <hyperlink r:id="rId628" ref="O629"/>
    <hyperlink r:id="rId629" ref="O630"/>
    <hyperlink r:id="rId630" ref="O631"/>
    <hyperlink r:id="rId631" ref="O632"/>
    <hyperlink r:id="rId632" ref="O633"/>
    <hyperlink r:id="rId633" ref="O634"/>
    <hyperlink r:id="rId634" ref="O635"/>
    <hyperlink r:id="rId635" ref="O636"/>
    <hyperlink r:id="rId636" ref="O637"/>
    <hyperlink r:id="rId637" ref="O638"/>
    <hyperlink r:id="rId638" ref="O639"/>
    <hyperlink r:id="rId639" ref="O640"/>
    <hyperlink r:id="rId640" ref="O641"/>
    <hyperlink r:id="rId641" ref="O642"/>
    <hyperlink r:id="rId642" ref="O643"/>
    <hyperlink r:id="rId643" ref="O644"/>
    <hyperlink r:id="rId644" ref="O645"/>
    <hyperlink r:id="rId645" ref="O646"/>
    <hyperlink r:id="rId646" ref="O647"/>
    <hyperlink r:id="rId647" ref="O648"/>
    <hyperlink r:id="rId648" ref="O649"/>
    <hyperlink r:id="rId649" ref="O650"/>
    <hyperlink r:id="rId650" ref="O651"/>
    <hyperlink r:id="rId651" ref="O652"/>
    <hyperlink r:id="rId652" ref="O653"/>
    <hyperlink r:id="rId653" ref="O654"/>
    <hyperlink r:id="rId654" ref="O655"/>
  </hyperlinks>
  <drawing r:id="rId65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50" t="s">
        <v>9055</v>
      </c>
      <c r="B1" s="50" t="s">
        <v>9056</v>
      </c>
    </row>
    <row r="2">
      <c r="A2" s="2" t="s">
        <v>9057</v>
      </c>
      <c r="B2" s="2" t="s">
        <v>9058</v>
      </c>
    </row>
    <row r="3">
      <c r="A3" s="2" t="s">
        <v>9059</v>
      </c>
      <c r="B3" s="2" t="s">
        <v>9060</v>
      </c>
    </row>
    <row r="4">
      <c r="A4" s="2" t="s">
        <v>9061</v>
      </c>
      <c r="B4" s="2" t="s">
        <v>9062</v>
      </c>
    </row>
    <row r="5">
      <c r="A5" s="2" t="s">
        <v>9063</v>
      </c>
      <c r="B5" s="2" t="s">
        <v>9064</v>
      </c>
    </row>
    <row r="6">
      <c r="A6" s="2" t="s">
        <v>9065</v>
      </c>
      <c r="B6" s="2" t="s">
        <v>9060</v>
      </c>
    </row>
    <row r="7">
      <c r="A7" s="2" t="s">
        <v>9066</v>
      </c>
      <c r="B7" s="2" t="s">
        <v>9067</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 t="s">
        <v>9068</v>
      </c>
      <c r="B1" s="2" t="s">
        <v>9069</v>
      </c>
      <c r="C1" s="2" t="s">
        <v>9070</v>
      </c>
      <c r="D1" s="2" t="s">
        <v>9071</v>
      </c>
      <c r="E1" s="2" t="s">
        <v>9072</v>
      </c>
      <c r="F1" s="2" t="s">
        <v>9073</v>
      </c>
      <c r="G1" s="2" t="s">
        <v>9074</v>
      </c>
      <c r="H1" s="2" t="s">
        <v>9075</v>
      </c>
      <c r="I1" s="2" t="s">
        <v>9076</v>
      </c>
      <c r="J1" s="2" t="s">
        <v>9077</v>
      </c>
      <c r="K1" s="2" t="s">
        <v>9078</v>
      </c>
      <c r="L1" s="2" t="s">
        <v>9079</v>
      </c>
      <c r="M1" s="2" t="s">
        <v>9080</v>
      </c>
      <c r="N1" s="2" t="s">
        <v>9081</v>
      </c>
      <c r="O1" s="2" t="s">
        <v>9082</v>
      </c>
      <c r="P1" s="2" t="s">
        <v>9083</v>
      </c>
      <c r="Q1" s="2" t="s">
        <v>9084</v>
      </c>
      <c r="R1" s="2" t="s">
        <v>9085</v>
      </c>
      <c r="S1" s="2" t="s">
        <v>9086</v>
      </c>
      <c r="T1" s="2" t="s">
        <v>9087</v>
      </c>
      <c r="U1" s="2" t="s">
        <v>9088</v>
      </c>
      <c r="V1" s="2" t="s">
        <v>9089</v>
      </c>
      <c r="W1" s="2" t="s">
        <v>9090</v>
      </c>
      <c r="X1" s="2" t="s">
        <v>9091</v>
      </c>
      <c r="Y1" s="2" t="s">
        <v>9092</v>
      </c>
      <c r="Z1" s="2" t="s">
        <v>9093</v>
      </c>
      <c r="AA1" s="2" t="s">
        <v>9094</v>
      </c>
      <c r="AB1" s="2" t="s">
        <v>9095</v>
      </c>
      <c r="AC1" s="2" t="s">
        <v>9096</v>
      </c>
    </row>
    <row r="2">
      <c r="A2" s="2" t="s">
        <v>9097</v>
      </c>
      <c r="B2" s="2" t="s">
        <v>9098</v>
      </c>
      <c r="C2" s="2" t="s">
        <v>9099</v>
      </c>
      <c r="D2" s="29">
        <v>1.978763988E9</v>
      </c>
      <c r="E2" s="29">
        <v>1.0</v>
      </c>
      <c r="F2" s="29">
        <v>2.0</v>
      </c>
      <c r="G2" s="2" t="s">
        <v>9100</v>
      </c>
      <c r="H2" s="2" t="s">
        <v>9101</v>
      </c>
      <c r="I2" s="2" t="s">
        <v>9101</v>
      </c>
      <c r="J2" s="2" t="s">
        <v>9102</v>
      </c>
      <c r="K2" s="2" t="s">
        <v>9103</v>
      </c>
      <c r="L2" s="2" t="s">
        <v>9104</v>
      </c>
      <c r="M2" s="2" t="s">
        <v>9105</v>
      </c>
      <c r="N2" s="2" t="b">
        <v>1</v>
      </c>
      <c r="O2" s="2" t="s">
        <v>9106</v>
      </c>
      <c r="P2" s="2" t="b">
        <v>0</v>
      </c>
      <c r="Q2" s="29">
        <v>1.0</v>
      </c>
      <c r="R2" s="2" t="b">
        <v>0</v>
      </c>
      <c r="S2" s="2" t="b">
        <v>1</v>
      </c>
      <c r="T2" s="2" t="s">
        <v>9107</v>
      </c>
      <c r="X2" s="2" t="b">
        <v>0</v>
      </c>
      <c r="Y2" s="2" t="s">
        <v>9108</v>
      </c>
      <c r="Z2" s="2" t="s">
        <v>9109</v>
      </c>
      <c r="AA2" s="2" t="b">
        <v>1</v>
      </c>
    </row>
  </sheetData>
  <drawing r:id="rId1"/>
</worksheet>
</file>